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2555" windowHeight="10125"/>
  </bookViews>
  <sheets>
    <sheet name="Batten Version" sheetId="3" r:id="rId1"/>
    <sheet name="PlotCalc" sheetId="4" r:id="rId2"/>
  </sheets>
  <definedNames>
    <definedName name="_xlnm.Print_Area" localSheetId="0">'Batten Version'!$A$1:$J$68</definedName>
  </definedNames>
  <calcPr calcId="145621"/>
</workbook>
</file>

<file path=xl/calcChain.xml><?xml version="1.0" encoding="utf-8"?>
<calcChain xmlns="http://schemas.openxmlformats.org/spreadsheetml/2006/main">
  <c r="Q55" i="3" l="1"/>
  <c r="R55" i="3"/>
  <c r="Q54" i="3"/>
  <c r="R54" i="3"/>
  <c r="Q53" i="3"/>
  <c r="R53" i="3"/>
  <c r="Q52" i="3"/>
  <c r="R52" i="3"/>
  <c r="Q51" i="3"/>
  <c r="R51" i="3"/>
  <c r="Q44" i="3"/>
  <c r="R44" i="3"/>
  <c r="Q43" i="3"/>
  <c r="R43" i="3"/>
  <c r="Q42" i="3"/>
  <c r="R42" i="3"/>
  <c r="Q41" i="3"/>
  <c r="R41" i="3"/>
  <c r="Q40" i="3"/>
  <c r="R40" i="3" s="1"/>
  <c r="O46" i="3" s="1"/>
  <c r="O66" i="3" s="1"/>
  <c r="J28" i="3" s="1"/>
  <c r="O57" i="3"/>
  <c r="O30" i="3"/>
  <c r="J26" i="3" s="1"/>
  <c r="C3" i="4"/>
  <c r="C4" i="4"/>
  <c r="C2" i="4"/>
  <c r="C11" i="4"/>
  <c r="C13" i="4"/>
  <c r="C12" i="4"/>
  <c r="G12" i="4"/>
  <c r="C21" i="4" s="1"/>
  <c r="G13" i="4"/>
  <c r="C20" i="4"/>
  <c r="G20" i="4" s="1"/>
  <c r="C22" i="4"/>
  <c r="G21" i="4"/>
  <c r="C30" i="4" s="1"/>
  <c r="G22" i="4"/>
  <c r="C29" i="4"/>
  <c r="G29" i="4" s="1"/>
  <c r="C31" i="4"/>
  <c r="G30" i="4"/>
  <c r="C39" i="4" s="1"/>
  <c r="G31" i="4"/>
  <c r="C38" i="4"/>
  <c r="G38" i="4" s="1"/>
  <c r="C40" i="4"/>
  <c r="G39" i="4"/>
  <c r="C48" i="4" s="1"/>
  <c r="G40" i="4"/>
  <c r="C47" i="4"/>
  <c r="G47" i="4" s="1"/>
  <c r="C49" i="4"/>
  <c r="G48" i="4"/>
  <c r="C57" i="4" s="1"/>
  <c r="G49" i="4"/>
  <c r="C56" i="4"/>
  <c r="G56" i="4" s="1"/>
  <c r="C58" i="4"/>
  <c r="G57" i="4"/>
  <c r="G58" i="4"/>
  <c r="C119" i="4"/>
  <c r="C104" i="4" s="1"/>
  <c r="D119" i="4"/>
  <c r="D78" i="4"/>
  <c r="E62" i="4"/>
  <c r="A62" i="4"/>
  <c r="E56" i="4"/>
  <c r="E61" i="4"/>
  <c r="A61" i="4"/>
  <c r="E60" i="4"/>
  <c r="A60" i="4"/>
  <c r="E53" i="4"/>
  <c r="A53" i="4"/>
  <c r="E47" i="4"/>
  <c r="E52" i="4"/>
  <c r="A52" i="4"/>
  <c r="E51" i="4"/>
  <c r="A51" i="4"/>
  <c r="E44" i="4"/>
  <c r="A44" i="4"/>
  <c r="E38" i="4"/>
  <c r="E43" i="4"/>
  <c r="A43" i="4"/>
  <c r="A42" i="4"/>
  <c r="E29" i="4"/>
  <c r="E35" i="4"/>
  <c r="A35" i="4"/>
  <c r="E34" i="4"/>
  <c r="A34" i="4"/>
  <c r="E33" i="4"/>
  <c r="A33" i="4"/>
  <c r="E26" i="4"/>
  <c r="A26" i="4"/>
  <c r="E25" i="4"/>
  <c r="A25" i="4"/>
  <c r="E24" i="4"/>
  <c r="A24" i="4"/>
  <c r="E17" i="4"/>
  <c r="E16" i="4"/>
  <c r="E15" i="4"/>
  <c r="N16" i="3"/>
  <c r="O16" i="3" s="1"/>
  <c r="A17" i="4"/>
  <c r="A16" i="4"/>
  <c r="A15" i="4"/>
  <c r="A8" i="4"/>
  <c r="A7" i="4"/>
  <c r="A6" i="4"/>
  <c r="N11" i="3"/>
  <c r="O11" i="3" s="1"/>
  <c r="N12" i="3"/>
  <c r="O12" i="3" s="1"/>
  <c r="N13" i="3"/>
  <c r="O13" i="3" s="1"/>
  <c r="N14" i="3"/>
  <c r="O14" i="3" s="1"/>
  <c r="N15" i="3"/>
  <c r="O15" i="3" s="1"/>
  <c r="N17" i="3"/>
  <c r="O17" i="3" s="1"/>
  <c r="O28" i="3"/>
  <c r="J25" i="3" s="1"/>
  <c r="O27" i="3"/>
  <c r="J24" i="3" s="1"/>
  <c r="N18" i="3"/>
  <c r="O18" i="3" s="1"/>
  <c r="N19" i="3"/>
  <c r="O19" i="3" s="1"/>
  <c r="N20" i="3"/>
  <c r="O20" i="3" s="1"/>
  <c r="N21" i="3"/>
  <c r="O21" i="3" s="1"/>
  <c r="N22" i="3"/>
  <c r="O22" i="3" s="1"/>
  <c r="N23" i="3"/>
  <c r="O23" i="3" s="1"/>
  <c r="J22" i="3"/>
  <c r="E42" i="4"/>
  <c r="O32" i="3" l="1"/>
  <c r="J27" i="3" s="1"/>
  <c r="C16" i="4"/>
  <c r="C17" i="4" s="1"/>
  <c r="G61" i="4"/>
  <c r="G62" i="4" s="1"/>
  <c r="C52" i="4"/>
  <c r="C53" i="4" s="1"/>
  <c r="G11" i="4"/>
  <c r="G16" i="4" s="1"/>
  <c r="G17" i="4" s="1"/>
  <c r="G34" i="4"/>
  <c r="G35" i="4" s="1"/>
  <c r="G33" i="4" s="1"/>
  <c r="G25" i="4"/>
  <c r="G26" i="4" s="1"/>
  <c r="G24" i="4" s="1"/>
  <c r="C78" i="4"/>
  <c r="G43" i="4"/>
  <c r="G44" i="4" s="1"/>
  <c r="G42" i="4" s="1"/>
  <c r="J23" i="3"/>
  <c r="C25" i="4"/>
  <c r="C26" i="4" s="1"/>
  <c r="C24" i="4" s="1"/>
  <c r="C34" i="4"/>
  <c r="C35" i="4" s="1"/>
  <c r="C33" i="4" s="1"/>
  <c r="C43" i="4"/>
  <c r="C61" i="4"/>
  <c r="C62" i="4" s="1"/>
  <c r="C60" i="4" s="1"/>
  <c r="G52" i="4"/>
  <c r="G53" i="4" s="1"/>
  <c r="G51" i="4" s="1"/>
  <c r="C7" i="4"/>
  <c r="J29" i="3" l="1"/>
  <c r="H16" i="3" s="1"/>
  <c r="C15" i="4"/>
  <c r="G15" i="4"/>
  <c r="C51" i="4"/>
  <c r="G60" i="4"/>
  <c r="C44" i="4"/>
  <c r="C42" i="4" s="1"/>
  <c r="D3" i="4"/>
  <c r="C8" i="4"/>
  <c r="C6" i="4" s="1"/>
  <c r="H18" i="3" l="1"/>
  <c r="D11" i="4"/>
  <c r="H12" i="4" s="1"/>
  <c r="D20" i="4" s="1"/>
  <c r="H21" i="4" s="1"/>
  <c r="D29" i="4" s="1"/>
  <c r="H30" i="4" s="1"/>
  <c r="D38" i="4" s="1"/>
  <c r="H39" i="4" s="1"/>
  <c r="D47" i="4" s="1"/>
  <c r="H48" i="4" s="1"/>
  <c r="D56" i="4" s="1"/>
  <c r="H57" i="4" s="1"/>
  <c r="C79" i="4"/>
  <c r="D79" i="4"/>
  <c r="D93" i="4" l="1"/>
  <c r="D105" i="4"/>
  <c r="C93" i="4"/>
  <c r="C105" i="4"/>
  <c r="C102" i="4" l="1"/>
  <c r="C76" i="4"/>
  <c r="C117" i="4"/>
  <c r="C77" i="4"/>
  <c r="C116" i="4"/>
  <c r="C90" i="4"/>
  <c r="D117" i="4"/>
  <c r="D102" i="4"/>
  <c r="D76" i="4"/>
  <c r="D77" i="4"/>
  <c r="D116" i="4"/>
  <c r="D90" i="4"/>
  <c r="C91" i="4" l="1"/>
  <c r="C103" i="4"/>
  <c r="D103" i="4"/>
  <c r="D91" i="4"/>
  <c r="D88" i="4" l="1"/>
  <c r="D114" i="4"/>
  <c r="D100" i="4"/>
  <c r="D75" i="4"/>
  <c r="D115" i="4"/>
  <c r="D74" i="4"/>
  <c r="C100" i="4"/>
  <c r="C75" i="4"/>
  <c r="C74" i="4"/>
  <c r="C115" i="4"/>
  <c r="C114" i="4"/>
  <c r="C88" i="4"/>
  <c r="C101" i="4" l="1"/>
  <c r="C89" i="4"/>
  <c r="D101" i="4"/>
  <c r="D89" i="4"/>
  <c r="D112" i="4" l="1"/>
  <c r="D86" i="4"/>
  <c r="D72" i="4"/>
  <c r="D113" i="4"/>
  <c r="D98" i="4"/>
  <c r="D73" i="4"/>
  <c r="C86" i="4"/>
  <c r="C112" i="4"/>
  <c r="C98" i="4"/>
  <c r="C72" i="4"/>
  <c r="C113" i="4"/>
  <c r="C73" i="4"/>
  <c r="C87" i="4" l="1"/>
  <c r="C99" i="4"/>
  <c r="D87" i="4"/>
  <c r="D99" i="4"/>
  <c r="D111" i="4" l="1"/>
  <c r="D70" i="4"/>
  <c r="D96" i="4"/>
  <c r="D71" i="4"/>
  <c r="D84" i="4"/>
  <c r="D110" i="4"/>
  <c r="C70" i="4"/>
  <c r="C96" i="4"/>
  <c r="C111" i="4"/>
  <c r="C71" i="4"/>
  <c r="C84" i="4"/>
  <c r="C110" i="4"/>
  <c r="D97" i="4" l="1"/>
  <c r="D85" i="4"/>
  <c r="C85" i="4"/>
  <c r="C97" i="4"/>
  <c r="C68" i="4" l="1"/>
  <c r="C109" i="4"/>
  <c r="C69" i="4"/>
  <c r="C94" i="4"/>
  <c r="C108" i="4"/>
  <c r="C82" i="4"/>
  <c r="D82" i="4"/>
  <c r="D108" i="4"/>
  <c r="D68" i="4"/>
  <c r="D109" i="4"/>
  <c r="D94" i="4"/>
  <c r="D69" i="4"/>
  <c r="D83" i="4" l="1"/>
  <c r="D95" i="4"/>
  <c r="C83" i="4"/>
  <c r="C95" i="4"/>
  <c r="D67" i="4" l="1"/>
  <c r="D81" i="4" s="1"/>
  <c r="D66" i="4"/>
  <c r="D107" i="4"/>
  <c r="C66" i="4"/>
  <c r="C107" i="4"/>
  <c r="C67" i="4"/>
  <c r="C81" i="4" s="1"/>
  <c r="C106" i="4"/>
  <c r="C80" i="4"/>
  <c r="D80" i="4"/>
  <c r="D106" i="4"/>
</calcChain>
</file>

<file path=xl/sharedStrings.xml><?xml version="1.0" encoding="utf-8"?>
<sst xmlns="http://schemas.openxmlformats.org/spreadsheetml/2006/main" count="308" uniqueCount="156">
  <si>
    <t>S</t>
  </si>
  <si>
    <t>Date:</t>
  </si>
  <si>
    <t>Batten lengths</t>
  </si>
  <si>
    <t>Foot length</t>
  </si>
  <si>
    <t>Luff Sections</t>
  </si>
  <si>
    <t>Leach Sections</t>
  </si>
  <si>
    <t>Diagonals</t>
  </si>
  <si>
    <t>Head length</t>
  </si>
  <si>
    <t>Foot round</t>
  </si>
  <si>
    <t>Area Calculation [Do not edit]</t>
  </si>
  <si>
    <t>Area = sqrt(s*(s-a)*(s-b)*(s-c))</t>
  </si>
  <si>
    <t>where s=(a+b+c)/2 is the semi-perimeter.</t>
  </si>
  <si>
    <t>Area 1a</t>
  </si>
  <si>
    <t>Area 1b</t>
  </si>
  <si>
    <t>Area 2a</t>
  </si>
  <si>
    <t>Area 2b</t>
  </si>
  <si>
    <t>Area 3a</t>
  </si>
  <si>
    <t>Area 3b</t>
  </si>
  <si>
    <t>Area 4a</t>
  </si>
  <si>
    <t>Area 4b</t>
  </si>
  <si>
    <t>Area 5a</t>
  </si>
  <si>
    <t>Area 5b</t>
  </si>
  <si>
    <t>Area 6a</t>
  </si>
  <si>
    <t>Area 6b</t>
  </si>
  <si>
    <t>Area 7</t>
  </si>
  <si>
    <t>A</t>
  </si>
  <si>
    <t>Foot area:</t>
  </si>
  <si>
    <t>Head round:</t>
  </si>
  <si>
    <t>Head round</t>
  </si>
  <si>
    <t>2/3 Head*H</t>
  </si>
  <si>
    <t>H</t>
  </si>
  <si>
    <t>Hr</t>
  </si>
  <si>
    <t>Fr</t>
  </si>
  <si>
    <t xml:space="preserve"> 2/3 Foot * Fr</t>
  </si>
  <si>
    <t>Leach round</t>
  </si>
  <si>
    <t>Lr</t>
  </si>
  <si>
    <t>Leach Round</t>
  </si>
  <si>
    <t>Calculations</t>
  </si>
  <si>
    <t>Total luff length</t>
  </si>
  <si>
    <t>Total extra area</t>
  </si>
  <si>
    <t>Notes</t>
  </si>
  <si>
    <t>Area Calc.</t>
  </si>
  <si>
    <t>Sail Section Description</t>
  </si>
  <si>
    <t>1. Areas shaded in grey are for use of measurers as required to measure the true area of the sail</t>
  </si>
  <si>
    <t>Notes to Measurers:</t>
  </si>
  <si>
    <t>2. Areas NOT shaded in grey should not be changed without the permission of IMCA</t>
  </si>
  <si>
    <t>(Leach 6)</t>
  </si>
  <si>
    <t>x</t>
  </si>
  <si>
    <t>y</t>
  </si>
  <si>
    <t>Luff 7</t>
  </si>
  <si>
    <t>Batten 6</t>
  </si>
  <si>
    <t>Leach 6</t>
  </si>
  <si>
    <t>D6</t>
  </si>
  <si>
    <t>Luff 6</t>
  </si>
  <si>
    <t>Batten 5</t>
  </si>
  <si>
    <t>Leach 5</t>
  </si>
  <si>
    <t>D5</t>
  </si>
  <si>
    <t>Luff 5</t>
  </si>
  <si>
    <t>Batten 4</t>
  </si>
  <si>
    <t>Leach 4</t>
  </si>
  <si>
    <t>D4</t>
  </si>
  <si>
    <t>Luff 4</t>
  </si>
  <si>
    <t>Leach 3</t>
  </si>
  <si>
    <t>Luff 3</t>
  </si>
  <si>
    <t>Leach 2</t>
  </si>
  <si>
    <t>Luff 2</t>
  </si>
  <si>
    <t>Leach 1</t>
  </si>
  <si>
    <t>Luff 1</t>
  </si>
  <si>
    <t>Batten 3</t>
  </si>
  <si>
    <t>D3</t>
  </si>
  <si>
    <t>Batten 2</t>
  </si>
  <si>
    <t>D2</t>
  </si>
  <si>
    <t>Batten 1</t>
  </si>
  <si>
    <t>D1</t>
  </si>
  <si>
    <t>Foot</t>
  </si>
  <si>
    <t>Area</t>
  </si>
  <si>
    <t>Head</t>
  </si>
  <si>
    <t>c =</t>
  </si>
  <si>
    <t>b =</t>
  </si>
  <si>
    <t>a =</t>
  </si>
  <si>
    <t>B =</t>
  </si>
  <si>
    <t>A =</t>
  </si>
  <si>
    <t>C =</t>
  </si>
  <si>
    <t>6b</t>
  </si>
  <si>
    <t>6a</t>
  </si>
  <si>
    <t>5b</t>
  </si>
  <si>
    <t>5a</t>
  </si>
  <si>
    <t>4b</t>
  </si>
  <si>
    <t>4a</t>
  </si>
  <si>
    <t>3b</t>
  </si>
  <si>
    <t>3a</t>
  </si>
  <si>
    <t>2b</t>
  </si>
  <si>
    <t>2a</t>
  </si>
  <si>
    <t>1b</t>
  </si>
  <si>
    <t>1a</t>
  </si>
  <si>
    <t>Cartesian</t>
  </si>
  <si>
    <t>D 1</t>
  </si>
  <si>
    <t>D 2</t>
  </si>
  <si>
    <t>D 3</t>
  </si>
  <si>
    <t>D 4</t>
  </si>
  <si>
    <t>D 5</t>
  </si>
  <si>
    <t>D 6</t>
  </si>
  <si>
    <t>Rule No</t>
  </si>
  <si>
    <t>Item No</t>
  </si>
  <si>
    <t>Measurement</t>
  </si>
  <si>
    <t>Actual</t>
  </si>
  <si>
    <t>Sail Area</t>
  </si>
  <si>
    <r>
      <t>8.25 m</t>
    </r>
    <r>
      <rPr>
        <vertAlign val="superscript"/>
        <sz val="9"/>
        <color rgb="FF000000"/>
        <rFont val="Arial"/>
        <family val="2"/>
      </rPr>
      <t>2</t>
    </r>
  </si>
  <si>
    <t>Sail extent from throat point</t>
  </si>
  <si>
    <t>Limit</t>
  </si>
  <si>
    <t>Head angle</t>
  </si>
  <si>
    <r>
      <t>110</t>
    </r>
    <r>
      <rPr>
        <vertAlign val="superscript"/>
        <sz val="9"/>
        <color rgb="FF000000"/>
        <rFont val="Arial"/>
        <family val="2"/>
      </rPr>
      <t>o</t>
    </r>
  </si>
  <si>
    <t>5185 mm</t>
  </si>
  <si>
    <t>300mm, 60mm Gap</t>
  </si>
  <si>
    <r>
      <t>PART 3</t>
    </r>
    <r>
      <rPr>
        <b/>
        <sz val="11"/>
        <rFont val="Arial"/>
        <family val="2"/>
      </rPr>
      <t xml:space="preserve"> – Sail Measurement</t>
    </r>
  </si>
  <si>
    <t>Owner:</t>
  </si>
  <si>
    <t>Sail number:</t>
  </si>
  <si>
    <t>Sail Serial Number:</t>
  </si>
  <si>
    <t>Measurers Declaration</t>
  </si>
  <si>
    <t>I certify that I have measured this International Moth sail, that the particulars of this form are correct, and that to the best of my knowledge the sail complies with the rules and restrictions of the International Moth class at present in force. Comments on unusual features and/or the measurement process followed are listed below.</t>
  </si>
  <si>
    <t>Measurers Signature:</t>
  </si>
  <si>
    <t>Measurers Comments:</t>
  </si>
  <si>
    <t>Stamp of Measurer</t>
  </si>
  <si>
    <t>Measurements: (mm)</t>
  </si>
  <si>
    <t>Calculations:</t>
  </si>
  <si>
    <t>Area by triangles</t>
  </si>
  <si>
    <t>Mast area</t>
  </si>
  <si>
    <t>Mast area:</t>
  </si>
  <si>
    <t>(Mast diameter x (5185 - Luff length)</t>
  </si>
  <si>
    <t>Mast chord</t>
  </si>
  <si>
    <t>Mc</t>
  </si>
  <si>
    <t>Area corrections</t>
  </si>
  <si>
    <t>Total area</t>
  </si>
  <si>
    <t>Sail numbers (Comply Y/N)</t>
  </si>
  <si>
    <t>Foot round area</t>
  </si>
  <si>
    <t>Head round area</t>
  </si>
  <si>
    <t>Leach round area</t>
  </si>
  <si>
    <t>Y</t>
  </si>
  <si>
    <t>Measurement Plot</t>
  </si>
  <si>
    <t>Measurers Name:</t>
  </si>
  <si>
    <t>Negative Triangles :</t>
  </si>
  <si>
    <t>Side 1</t>
  </si>
  <si>
    <t>Side2</t>
  </si>
  <si>
    <t>Side 3</t>
  </si>
  <si>
    <t>Semi-perimeter</t>
  </si>
  <si>
    <t>'a'</t>
  </si>
  <si>
    <t>'b'</t>
  </si>
  <si>
    <t>'c'</t>
  </si>
  <si>
    <t>Total Negative triangles</t>
  </si>
  <si>
    <r>
      <t>m</t>
    </r>
    <r>
      <rPr>
        <vertAlign val="superscript"/>
        <sz val="9"/>
        <rFont val="Arial"/>
        <family val="2"/>
      </rPr>
      <t>2</t>
    </r>
  </si>
  <si>
    <t>Positive Triangles :</t>
  </si>
  <si>
    <r>
      <t>m</t>
    </r>
    <r>
      <rPr>
        <i/>
        <vertAlign val="superscript"/>
        <sz val="10"/>
        <rFont val="Arial"/>
        <family val="2"/>
      </rPr>
      <t>2</t>
    </r>
  </si>
  <si>
    <t>Area Corrections - Measurers Working Area - for unsual shapes or rounds</t>
  </si>
  <si>
    <r>
      <t>(any unsual shapes/rounds/hollows measured on the sail may be added/subtracted here - total area in m</t>
    </r>
    <r>
      <rPr>
        <vertAlign val="superscript"/>
        <sz val="10"/>
        <rFont val="Arial"/>
        <family val="2"/>
      </rPr>
      <t>2</t>
    </r>
    <r>
      <rPr>
        <sz val="10"/>
        <rFont val="Arial"/>
        <family val="2"/>
      </rPr>
      <t xml:space="preserve"> must be added under"Area corrections area" and explanation added in the comments section)</t>
    </r>
  </si>
  <si>
    <t>Item</t>
  </si>
  <si>
    <t>Email: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</si>
</sst>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000000"/>
    <numFmt numFmtId="166" formatCode="0.00000000000000"/>
    <numFmt numFmtId="167" formatCode="0.0000000"/>
    <numFmt numFmtId="168" formatCode="0.0"/>
  </numFmts>
  <fonts count="25" x14ac:knownFonts="1">
    <font>
      <sz val="10"/>
      <name val="Arial"/>
    </font>
    <font>
      <sz val="10"/>
      <name val="Arial"/>
      <family val="2"/>
    </font>
    <font>
      <sz val="8"/>
      <color indexed="8"/>
      <name val="Arial"/>
      <family val="2"/>
    </font>
    <font>
      <b/>
      <sz val="10"/>
      <name val="Arial"/>
      <family val="2"/>
    </font>
    <font>
      <sz val="10"/>
      <name val="Arial"/>
      <family val="2"/>
    </font>
    <font>
      <b/>
      <sz val="16"/>
      <name val="Arial"/>
      <family val="2"/>
    </font>
    <font>
      <vertAlign val="superscript"/>
      <sz val="10"/>
      <name val="Arial"/>
      <family val="2"/>
    </font>
    <font>
      <b/>
      <sz val="14"/>
      <name val="Arial"/>
      <family val="2"/>
    </font>
    <font>
      <sz val="8"/>
      <name val="Arial"/>
      <family val="2"/>
    </font>
    <font>
      <b/>
      <sz val="7"/>
      <name val="Arial"/>
      <family val="2"/>
    </font>
    <font>
      <b/>
      <sz val="13"/>
      <name val="Arial"/>
      <family val="2"/>
    </font>
    <font>
      <sz val="10"/>
      <name val="Arial"/>
      <family val="2"/>
    </font>
    <font>
      <b/>
      <sz val="9"/>
      <color rgb="FF000000"/>
      <name val="Arial"/>
      <family val="2"/>
    </font>
    <font>
      <sz val="9"/>
      <color rgb="FF000000"/>
      <name val="Arial"/>
      <family val="2"/>
    </font>
    <font>
      <vertAlign val="superscript"/>
      <sz val="9"/>
      <color rgb="FF000000"/>
      <name val="Arial"/>
      <family val="2"/>
    </font>
    <font>
      <b/>
      <sz val="9"/>
      <name val="Arial"/>
      <family val="2"/>
    </font>
    <font>
      <b/>
      <u/>
      <sz val="11"/>
      <name val="Arial"/>
      <family val="2"/>
    </font>
    <font>
      <b/>
      <sz val="11"/>
      <name val="Arial"/>
      <family val="2"/>
    </font>
    <font>
      <sz val="9"/>
      <name val="Arial"/>
      <family val="2"/>
    </font>
    <font>
      <sz val="6"/>
      <name val="Arial"/>
      <family val="2"/>
    </font>
    <font>
      <b/>
      <sz val="9"/>
      <color rgb="FFFF0000"/>
      <name val="Arial"/>
      <family val="2"/>
    </font>
    <font>
      <b/>
      <u/>
      <sz val="9"/>
      <name val="Arial"/>
      <family val="2"/>
    </font>
    <font>
      <vertAlign val="superscript"/>
      <sz val="9"/>
      <name val="Arial"/>
      <family val="2"/>
    </font>
    <font>
      <i/>
      <vertAlign val="superscript"/>
      <sz val="10"/>
      <name val="Arial"/>
      <family val="2"/>
    </font>
    <font>
      <u/>
      <sz val="10"/>
      <color theme="10"/>
      <name val="Arial"/>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6795556505021"/>
        <bgColor rgb="FF000000"/>
      </patternFill>
    </fill>
    <fill>
      <patternFill patternType="solid">
        <fgColor theme="0" tint="-0.14996795556505021"/>
        <bgColor indexed="64"/>
      </patternFill>
    </fill>
    <fill>
      <patternFill patternType="solid">
        <fgColor theme="0" tint="-4.9989318521683403E-2"/>
        <bgColor rgb="FF000000"/>
      </patternFill>
    </fill>
    <fill>
      <patternFill patternType="solid">
        <fgColor theme="0" tint="-4.9989318521683403E-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ck">
        <color theme="0"/>
      </left>
      <right style="thick">
        <color theme="0"/>
      </right>
      <top style="thick">
        <color theme="0"/>
      </top>
      <bottom style="thick">
        <color theme="0"/>
      </bottom>
      <diagonal/>
    </border>
    <border>
      <left/>
      <right/>
      <top/>
      <bottom style="thick">
        <color theme="0"/>
      </bottom>
      <diagonal/>
    </border>
    <border>
      <left style="thick">
        <color theme="0"/>
      </left>
      <right/>
      <top style="thick">
        <color theme="0"/>
      </top>
      <bottom/>
      <diagonal/>
    </border>
    <border>
      <left style="thick">
        <color theme="0"/>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4" fillId="0" borderId="0" applyNumberFormat="0" applyFill="0" applyBorder="0" applyAlignment="0" applyProtection="0"/>
  </cellStyleXfs>
  <cellXfs count="178">
    <xf numFmtId="0" fontId="0" fillId="0" borderId="0" xfId="0"/>
    <xf numFmtId="0" fontId="0" fillId="0" borderId="2" xfId="0" applyBorder="1" applyProtection="1"/>
    <xf numFmtId="0" fontId="0" fillId="0" borderId="2" xfId="0" applyBorder="1" applyAlignment="1" applyProtection="1">
      <alignment horizontal="center"/>
    </xf>
    <xf numFmtId="0" fontId="0" fillId="0" borderId="3" xfId="0" applyBorder="1" applyProtection="1"/>
    <xf numFmtId="0" fontId="0" fillId="0" borderId="0" xfId="0" applyBorder="1" applyProtection="1"/>
    <xf numFmtId="0" fontId="0" fillId="0" borderId="0" xfId="0" applyProtection="1"/>
    <xf numFmtId="0" fontId="0" fillId="0" borderId="4" xfId="0" applyBorder="1" applyProtection="1"/>
    <xf numFmtId="0" fontId="0" fillId="0" borderId="0" xfId="0" applyBorder="1" applyAlignment="1" applyProtection="1">
      <alignment horizontal="center"/>
    </xf>
    <xf numFmtId="0" fontId="0" fillId="0" borderId="5" xfId="0" applyBorder="1" applyProtection="1"/>
    <xf numFmtId="164" fontId="3" fillId="0" borderId="0" xfId="0" applyNumberFormat="1" applyFont="1" applyBorder="1" applyProtection="1"/>
    <xf numFmtId="0" fontId="0" fillId="0" borderId="11" xfId="0" applyBorder="1" applyAlignment="1" applyProtection="1">
      <alignment horizontal="center"/>
    </xf>
    <xf numFmtId="0" fontId="2" fillId="0" borderId="0" xfId="0" applyFont="1" applyFill="1" applyBorder="1" applyAlignment="1" applyProtection="1">
      <alignment horizontal="center"/>
    </xf>
    <xf numFmtId="0" fontId="0" fillId="0" borderId="12" xfId="0" applyBorder="1" applyProtection="1"/>
    <xf numFmtId="164" fontId="3" fillId="0" borderId="0" xfId="0" applyNumberFormat="1" applyFont="1" applyProtection="1"/>
    <xf numFmtId="0" fontId="0" fillId="0" borderId="0" xfId="0" applyFill="1" applyBorder="1" applyAlignment="1" applyProtection="1">
      <alignment horizontal="center"/>
    </xf>
    <xf numFmtId="0" fontId="0" fillId="0" borderId="0" xfId="0" applyAlignment="1" applyProtection="1">
      <alignment horizontal="center"/>
    </xf>
    <xf numFmtId="0" fontId="3" fillId="0" borderId="1" xfId="0" applyFont="1" applyBorder="1" applyProtection="1"/>
    <xf numFmtId="164" fontId="3" fillId="0" borderId="2" xfId="0" applyNumberFormat="1" applyFont="1" applyBorder="1" applyProtection="1"/>
    <xf numFmtId="0" fontId="3" fillId="0" borderId="2" xfId="0" applyFont="1" applyBorder="1" applyProtection="1"/>
    <xf numFmtId="0" fontId="10" fillId="0" borderId="0" xfId="0" applyFont="1" applyBorder="1" applyProtection="1"/>
    <xf numFmtId="0" fontId="8" fillId="0" borderId="0" xfId="0" applyFont="1" applyBorder="1" applyAlignment="1" applyProtection="1">
      <alignment horizontal="center"/>
    </xf>
    <xf numFmtId="0" fontId="0" fillId="0" borderId="13" xfId="0" applyBorder="1" applyAlignment="1" applyProtection="1">
      <alignment horizontal="center"/>
    </xf>
    <xf numFmtId="0" fontId="0" fillId="0" borderId="0" xfId="0" applyAlignment="1" applyProtection="1">
      <alignment horizontal="left"/>
    </xf>
    <xf numFmtId="0" fontId="0" fillId="0" borderId="0" xfId="0" quotePrefix="1" applyProtection="1"/>
    <xf numFmtId="0" fontId="0" fillId="0" borderId="0" xfId="0" quotePrefix="1" applyAlignment="1" applyProtection="1">
      <alignment horizontal="left"/>
    </xf>
    <xf numFmtId="0" fontId="11" fillId="0" borderId="0" xfId="0" applyFont="1" applyAlignment="1" applyProtection="1">
      <alignment horizontal="center"/>
    </xf>
    <xf numFmtId="0" fontId="11" fillId="0" borderId="0" xfId="0" applyFont="1" applyProtection="1"/>
    <xf numFmtId="0" fontId="11" fillId="0" borderId="0" xfId="0" applyFont="1" applyBorder="1" applyAlignment="1" applyProtection="1">
      <alignment horizontal="center"/>
    </xf>
    <xf numFmtId="0" fontId="11" fillId="0" borderId="1" xfId="0" applyFont="1" applyBorder="1" applyAlignment="1" applyProtection="1">
      <alignment horizontal="center"/>
    </xf>
    <xf numFmtId="0" fontId="11" fillId="0" borderId="12" xfId="0" applyFont="1" applyBorder="1" applyAlignment="1" applyProtection="1">
      <alignment horizontal="center"/>
    </xf>
    <xf numFmtId="0" fontId="0" fillId="0" borderId="11" xfId="0" applyFill="1" applyBorder="1" applyAlignment="1" applyProtection="1">
      <alignment horizontal="center"/>
    </xf>
    <xf numFmtId="0" fontId="0" fillId="0" borderId="13" xfId="0" applyFill="1" applyBorder="1" applyAlignment="1" applyProtection="1">
      <alignment horizontal="center"/>
    </xf>
    <xf numFmtId="0" fontId="0" fillId="3" borderId="2" xfId="0" applyFill="1" applyBorder="1" applyAlignment="1" applyProtection="1">
      <alignment horizontal="center"/>
    </xf>
    <xf numFmtId="0" fontId="0" fillId="3" borderId="3" xfId="0" applyFill="1" applyBorder="1" applyAlignment="1" applyProtection="1">
      <alignment horizontal="center"/>
    </xf>
    <xf numFmtId="0" fontId="0" fillId="3" borderId="11" xfId="0" applyFill="1" applyBorder="1" applyAlignment="1" applyProtection="1">
      <alignment horizontal="center"/>
    </xf>
    <xf numFmtId="0" fontId="0" fillId="3" borderId="13" xfId="0" applyFill="1" applyBorder="1" applyAlignment="1" applyProtection="1">
      <alignment horizontal="center"/>
    </xf>
    <xf numFmtId="0" fontId="18" fillId="0" borderId="0" xfId="0" applyFont="1" applyBorder="1" applyProtection="1"/>
    <xf numFmtId="0" fontId="18" fillId="0" borderId="6" xfId="0" applyFont="1" applyBorder="1" applyAlignment="1" applyProtection="1">
      <alignment horizontal="center"/>
    </xf>
    <xf numFmtId="0" fontId="18" fillId="0" borderId="7" xfId="0" applyFont="1" applyBorder="1" applyAlignment="1" applyProtection="1">
      <alignment horizontal="center"/>
    </xf>
    <xf numFmtId="0" fontId="18" fillId="0" borderId="8" xfId="0" applyFont="1" applyBorder="1" applyAlignment="1" applyProtection="1">
      <alignment horizontal="center"/>
    </xf>
    <xf numFmtId="0" fontId="18" fillId="0" borderId="2" xfId="0" applyFont="1" applyBorder="1" applyAlignment="1" applyProtection="1">
      <alignment horizontal="center"/>
    </xf>
    <xf numFmtId="0" fontId="18" fillId="0" borderId="9" xfId="0" applyFont="1" applyBorder="1" applyAlignment="1" applyProtection="1">
      <alignment horizontal="center"/>
    </xf>
    <xf numFmtId="0" fontId="18" fillId="0" borderId="0" xfId="0" applyFont="1" applyBorder="1" applyAlignment="1" applyProtection="1">
      <alignment horizontal="center"/>
    </xf>
    <xf numFmtId="0" fontId="18" fillId="0" borderId="10" xfId="0" applyFont="1" applyBorder="1" applyAlignment="1" applyProtection="1">
      <alignment horizontal="center"/>
    </xf>
    <xf numFmtId="0" fontId="18" fillId="0" borderId="11" xfId="0" applyFont="1" applyBorder="1" applyAlignment="1" applyProtection="1">
      <alignment horizontal="center"/>
    </xf>
    <xf numFmtId="0" fontId="18" fillId="0" borderId="0" xfId="0" applyFont="1" applyFill="1" applyBorder="1" applyAlignment="1" applyProtection="1">
      <alignment horizontal="center"/>
    </xf>
    <xf numFmtId="0" fontId="18" fillId="0" borderId="14" xfId="0" applyFont="1" applyFill="1" applyBorder="1" applyAlignment="1" applyProtection="1">
      <alignment horizontal="center"/>
    </xf>
    <xf numFmtId="0" fontId="18" fillId="0" borderId="15" xfId="0" applyFont="1" applyBorder="1" applyAlignment="1" applyProtection="1">
      <alignment horizontal="center"/>
    </xf>
    <xf numFmtId="0" fontId="19" fillId="0" borderId="0" xfId="0" applyFont="1" applyAlignment="1" applyProtection="1">
      <alignment horizontal="center"/>
    </xf>
    <xf numFmtId="0" fontId="0" fillId="0" borderId="0" xfId="0" applyBorder="1" applyAlignment="1">
      <alignment vertical="center" wrapText="1"/>
    </xf>
    <xf numFmtId="0" fontId="0" fillId="0" borderId="0" xfId="0" applyBorder="1"/>
    <xf numFmtId="0" fontId="13" fillId="0" borderId="0" xfId="0" applyFont="1" applyBorder="1" applyAlignment="1">
      <alignment vertical="center"/>
    </xf>
    <xf numFmtId="0" fontId="0" fillId="0" borderId="0" xfId="0" applyFill="1" applyBorder="1" applyProtection="1">
      <protection locked="0"/>
    </xf>
    <xf numFmtId="0" fontId="15" fillId="0" borderId="20" xfId="0" applyFont="1" applyBorder="1" applyAlignment="1" applyProtection="1">
      <alignment horizontal="centerContinuous"/>
    </xf>
    <xf numFmtId="0" fontId="15" fillId="0" borderId="19" xfId="0" applyFont="1" applyBorder="1" applyAlignment="1" applyProtection="1">
      <alignment horizontal="centerContinuous"/>
    </xf>
    <xf numFmtId="0" fontId="15" fillId="0" borderId="21" xfId="0" applyFont="1" applyBorder="1" applyAlignment="1" applyProtection="1">
      <alignment horizontal="centerContinuous"/>
    </xf>
    <xf numFmtId="0" fontId="8" fillId="0" borderId="0" xfId="0" applyFont="1" applyBorder="1" applyAlignment="1" applyProtection="1">
      <alignment horizontal="left"/>
    </xf>
    <xf numFmtId="0" fontId="18" fillId="0" borderId="0" xfId="0" applyFont="1" applyFill="1" applyBorder="1" applyAlignment="1" applyProtection="1">
      <alignment horizontal="center"/>
      <protection locked="0"/>
    </xf>
    <xf numFmtId="0" fontId="15" fillId="0" borderId="17" xfId="0" applyFont="1" applyBorder="1" applyAlignment="1" applyProtection="1">
      <alignment horizontal="centerContinuous"/>
    </xf>
    <xf numFmtId="0" fontId="15" fillId="0" borderId="18" xfId="0" applyFont="1" applyBorder="1" applyAlignment="1" applyProtection="1">
      <alignment horizontal="centerContinuous"/>
    </xf>
    <xf numFmtId="0" fontId="18" fillId="0" borderId="26" xfId="0" applyFont="1" applyFill="1" applyBorder="1" applyAlignment="1" applyProtection="1">
      <alignment horizontal="center"/>
      <protection locked="0"/>
    </xf>
    <xf numFmtId="164" fontId="18" fillId="0" borderId="27" xfId="0" applyNumberFormat="1" applyFont="1" applyFill="1" applyBorder="1" applyAlignment="1" applyProtection="1">
      <alignment horizontal="center"/>
      <protection locked="0"/>
    </xf>
    <xf numFmtId="164" fontId="18" fillId="0" borderId="29" xfId="0" applyNumberFormat="1" applyFont="1" applyFill="1" applyBorder="1" applyAlignment="1" applyProtection="1">
      <alignment horizontal="center"/>
      <protection locked="0"/>
    </xf>
    <xf numFmtId="166" fontId="0" fillId="0" borderId="0" xfId="0" applyNumberFormat="1" applyBorder="1" applyAlignment="1" applyProtection="1">
      <alignment horizontal="center"/>
    </xf>
    <xf numFmtId="167" fontId="0" fillId="0" borderId="0" xfId="0" applyNumberFormat="1" applyBorder="1" applyProtection="1"/>
    <xf numFmtId="165" fontId="0" fillId="0" borderId="0" xfId="0" applyNumberFormat="1" applyBorder="1" applyProtection="1"/>
    <xf numFmtId="165" fontId="4" fillId="0" borderId="0" xfId="0" applyNumberFormat="1" applyFont="1" applyFill="1" applyBorder="1" applyAlignment="1" applyProtection="1">
      <alignment horizontal="center"/>
    </xf>
    <xf numFmtId="0" fontId="5" fillId="0" borderId="0" xfId="0" applyFont="1" applyFill="1" applyBorder="1" applyProtection="1"/>
    <xf numFmtId="0" fontId="0" fillId="0" borderId="11" xfId="0" applyFill="1" applyBorder="1" applyProtection="1">
      <protection locked="0"/>
    </xf>
    <xf numFmtId="0" fontId="12" fillId="4" borderId="31" xfId="0" applyFont="1" applyFill="1" applyBorder="1" applyAlignment="1">
      <alignment horizontal="center" vertical="center" wrapText="1"/>
    </xf>
    <xf numFmtId="0" fontId="13" fillId="6" borderId="31" xfId="0" applyFont="1" applyFill="1" applyBorder="1" applyAlignment="1">
      <alignment horizontal="center" vertical="center" wrapText="1"/>
    </xf>
    <xf numFmtId="164" fontId="12" fillId="7" borderId="31" xfId="0" applyNumberFormat="1" applyFont="1" applyFill="1" applyBorder="1" applyAlignment="1">
      <alignment horizontal="center" vertical="center" wrapText="1"/>
    </xf>
    <xf numFmtId="0" fontId="13" fillId="4" borderId="31" xfId="0" applyFont="1" applyFill="1" applyBorder="1" applyAlignment="1">
      <alignment horizontal="center" vertical="center" wrapText="1"/>
    </xf>
    <xf numFmtId="168" fontId="13" fillId="7" borderId="31" xfId="0" applyNumberFormat="1" applyFont="1" applyFill="1" applyBorder="1" applyAlignment="1">
      <alignment horizontal="center" vertical="center" wrapText="1"/>
    </xf>
    <xf numFmtId="0" fontId="16" fillId="0" borderId="0" xfId="0" applyFont="1" applyBorder="1"/>
    <xf numFmtId="0" fontId="0" fillId="0" borderId="32" xfId="0" applyBorder="1" applyProtection="1"/>
    <xf numFmtId="0" fontId="0" fillId="0" borderId="33" xfId="0" applyBorder="1" applyProtection="1"/>
    <xf numFmtId="0" fontId="0" fillId="0" borderId="34" xfId="0" applyBorder="1" applyProtection="1"/>
    <xf numFmtId="0" fontId="12" fillId="0" borderId="34" xfId="0" applyFont="1" applyBorder="1" applyAlignment="1">
      <alignment vertical="center"/>
    </xf>
    <xf numFmtId="0" fontId="18" fillId="5" borderId="23" xfId="0" applyFont="1" applyFill="1" applyBorder="1" applyAlignment="1" applyProtection="1">
      <alignment horizontal="center"/>
      <protection locked="0"/>
    </xf>
    <xf numFmtId="0" fontId="18" fillId="5" borderId="24" xfId="0" applyFont="1" applyFill="1" applyBorder="1" applyAlignment="1" applyProtection="1">
      <alignment horizontal="center"/>
      <protection locked="0"/>
    </xf>
    <xf numFmtId="0" fontId="18" fillId="0" borderId="6" xfId="0" applyFont="1" applyFill="1" applyBorder="1" applyAlignment="1" applyProtection="1">
      <alignment horizontal="center"/>
    </xf>
    <xf numFmtId="0" fontId="18" fillId="0" borderId="22" xfId="0" applyFont="1" applyBorder="1" applyAlignment="1" applyProtection="1">
      <alignment horizontal="center"/>
    </xf>
    <xf numFmtId="0" fontId="1" fillId="0" borderId="11" xfId="0" applyFont="1" applyFill="1" applyBorder="1" applyProtection="1">
      <protection locked="0"/>
    </xf>
    <xf numFmtId="0" fontId="19" fillId="0" borderId="0" xfId="0" applyFont="1" applyBorder="1" applyAlignment="1" applyProtection="1">
      <alignment horizontal="center"/>
    </xf>
    <xf numFmtId="0" fontId="0" fillId="0" borderId="0" xfId="0" applyBorder="1" applyProtection="1"/>
    <xf numFmtId="0" fontId="0" fillId="0" borderId="0" xfId="0" applyProtection="1"/>
    <xf numFmtId="0" fontId="0" fillId="0" borderId="0" xfId="0" applyBorder="1" applyAlignment="1" applyProtection="1">
      <alignment horizontal="center"/>
    </xf>
    <xf numFmtId="0" fontId="0" fillId="0" borderId="11" xfId="0" applyBorder="1" applyProtection="1"/>
    <xf numFmtId="14" fontId="0" fillId="0" borderId="11" xfId="0" applyNumberFormat="1" applyBorder="1" applyProtection="1"/>
    <xf numFmtId="0" fontId="0" fillId="0" borderId="13" xfId="0" applyBorder="1" applyProtection="1"/>
    <xf numFmtId="0" fontId="3" fillId="0" borderId="0" xfId="0" applyFont="1" applyAlignment="1" applyProtection="1">
      <alignment horizontal="center"/>
    </xf>
    <xf numFmtId="0" fontId="3" fillId="0" borderId="0" xfId="0" applyFont="1" applyProtection="1"/>
    <xf numFmtId="0" fontId="1" fillId="0" borderId="0" xfId="0" applyFont="1" applyProtection="1"/>
    <xf numFmtId="0" fontId="18" fillId="0" borderId="4" xfId="0" applyFont="1" applyBorder="1" applyProtection="1"/>
    <xf numFmtId="0" fontId="21" fillId="0" borderId="1" xfId="0" applyFont="1" applyBorder="1" applyProtection="1"/>
    <xf numFmtId="0" fontId="18" fillId="0" borderId="2" xfId="0" applyFont="1" applyBorder="1" applyProtection="1"/>
    <xf numFmtId="0" fontId="18" fillId="0" borderId="3" xfId="0" applyFont="1" applyBorder="1" applyProtection="1"/>
    <xf numFmtId="0" fontId="18" fillId="0" borderId="5" xfId="0" applyFont="1" applyBorder="1" applyProtection="1"/>
    <xf numFmtId="0" fontId="18" fillId="0" borderId="0" xfId="0" applyFont="1" applyBorder="1" applyAlignment="1" applyProtection="1">
      <alignment horizontal="right"/>
    </xf>
    <xf numFmtId="164" fontId="15" fillId="0" borderId="0" xfId="0" applyNumberFormat="1" applyFont="1" applyBorder="1" applyProtection="1"/>
    <xf numFmtId="0" fontId="15" fillId="0" borderId="0" xfId="0" applyFont="1" applyBorder="1" applyProtection="1"/>
    <xf numFmtId="0" fontId="20" fillId="0" borderId="0" xfId="0" applyFont="1" applyBorder="1" applyAlignment="1" applyProtection="1">
      <alignment horizontal="right"/>
    </xf>
    <xf numFmtId="164" fontId="18" fillId="0" borderId="0" xfId="0" applyNumberFormat="1" applyFont="1" applyBorder="1" applyProtection="1"/>
    <xf numFmtId="0" fontId="18" fillId="0" borderId="2" xfId="0" applyFont="1" applyFill="1" applyBorder="1" applyAlignment="1" applyProtection="1">
      <alignment horizontal="left"/>
    </xf>
    <xf numFmtId="0" fontId="18" fillId="0" borderId="36" xfId="0" applyFont="1" applyBorder="1" applyProtection="1"/>
    <xf numFmtId="0" fontId="18" fillId="0" borderId="36" xfId="0" applyFont="1" applyBorder="1" applyAlignment="1" applyProtection="1">
      <alignment horizontal="center"/>
    </xf>
    <xf numFmtId="0" fontId="18" fillId="0" borderId="36" xfId="0" applyFont="1" applyFill="1" applyBorder="1" applyAlignment="1" applyProtection="1">
      <alignment horizontal="center"/>
    </xf>
    <xf numFmtId="0" fontId="18" fillId="0" borderId="37" xfId="0" applyFont="1" applyBorder="1" applyProtection="1"/>
    <xf numFmtId="0" fontId="18" fillId="0" borderId="37" xfId="0" quotePrefix="1" applyFont="1" applyBorder="1" applyAlignment="1" applyProtection="1">
      <alignment horizontal="center"/>
    </xf>
    <xf numFmtId="0" fontId="18" fillId="0" borderId="37" xfId="0" applyFont="1" applyFill="1" applyBorder="1" applyAlignment="1" applyProtection="1">
      <alignment horizontal="center"/>
    </xf>
    <xf numFmtId="0" fontId="18" fillId="0" borderId="37" xfId="0" applyFont="1" applyBorder="1" applyAlignment="1" applyProtection="1">
      <alignment horizontal="center"/>
    </xf>
    <xf numFmtId="0" fontId="18" fillId="5" borderId="37" xfId="0" applyFont="1" applyFill="1" applyBorder="1" applyAlignment="1" applyProtection="1">
      <alignment horizontal="center"/>
      <protection locked="0"/>
    </xf>
    <xf numFmtId="0" fontId="18" fillId="0" borderId="35" xfId="0" applyFont="1" applyBorder="1" applyAlignment="1" applyProtection="1">
      <alignment horizontal="center"/>
    </xf>
    <xf numFmtId="164" fontId="15" fillId="0" borderId="35" xfId="0" applyNumberFormat="1" applyFont="1" applyBorder="1" applyAlignment="1" applyProtection="1">
      <alignment horizontal="center"/>
    </xf>
    <xf numFmtId="164" fontId="15" fillId="0" borderId="37" xfId="0" applyNumberFormat="1" applyFont="1" applyBorder="1" applyAlignment="1" applyProtection="1">
      <alignment horizontal="center"/>
    </xf>
    <xf numFmtId="0" fontId="18" fillId="5" borderId="36" xfId="0" applyFont="1" applyFill="1" applyBorder="1" applyAlignment="1" applyProtection="1">
      <alignment horizontal="center"/>
      <protection locked="0"/>
    </xf>
    <xf numFmtId="0" fontId="18" fillId="5" borderId="35" xfId="0" applyFont="1" applyFill="1" applyBorder="1" applyAlignment="1" applyProtection="1">
      <alignment horizontal="center"/>
      <protection locked="0"/>
    </xf>
    <xf numFmtId="0" fontId="18" fillId="5" borderId="4" xfId="0" applyFont="1" applyFill="1" applyBorder="1" applyAlignment="1" applyProtection="1">
      <alignment horizontal="center"/>
      <protection locked="0"/>
    </xf>
    <xf numFmtId="0" fontId="18" fillId="5" borderId="0" xfId="0" applyFont="1" applyFill="1" applyBorder="1" applyAlignment="1" applyProtection="1">
      <alignment horizontal="center"/>
      <protection locked="0"/>
    </xf>
    <xf numFmtId="0" fontId="18" fillId="5" borderId="0" xfId="0" applyFont="1" applyFill="1" applyBorder="1" applyAlignment="1" applyProtection="1">
      <alignment horizontal="left"/>
      <protection locked="0"/>
    </xf>
    <xf numFmtId="0" fontId="18" fillId="5" borderId="5" xfId="0" applyFont="1" applyFill="1" applyBorder="1" applyAlignment="1" applyProtection="1">
      <alignment horizontal="center"/>
      <protection locked="0"/>
    </xf>
    <xf numFmtId="0" fontId="18" fillId="5" borderId="12" xfId="0" applyFont="1" applyFill="1" applyBorder="1" applyAlignment="1" applyProtection="1">
      <alignment horizontal="center"/>
      <protection locked="0"/>
    </xf>
    <xf numFmtId="0" fontId="18" fillId="5" borderId="11" xfId="0" applyFont="1" applyFill="1" applyBorder="1" applyAlignment="1" applyProtection="1">
      <alignment horizontal="center"/>
      <protection locked="0"/>
    </xf>
    <xf numFmtId="0" fontId="18" fillId="5" borderId="11" xfId="0" applyFont="1" applyFill="1" applyBorder="1" applyAlignment="1" applyProtection="1">
      <alignment horizontal="left"/>
      <protection locked="0"/>
    </xf>
    <xf numFmtId="0" fontId="18" fillId="5" borderId="13" xfId="0"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18" fillId="0" borderId="0" xfId="0" applyFont="1" applyFill="1" applyBorder="1" applyAlignment="1" applyProtection="1">
      <alignment horizontal="left"/>
      <protection locked="0"/>
    </xf>
    <xf numFmtId="0" fontId="18" fillId="0" borderId="5" xfId="0" applyFont="1" applyFill="1" applyBorder="1" applyAlignment="1" applyProtection="1">
      <alignment horizontal="center"/>
      <protection locked="0"/>
    </xf>
    <xf numFmtId="0" fontId="18" fillId="0" borderId="11" xfId="0" applyFont="1" applyFill="1" applyBorder="1" applyAlignment="1" applyProtection="1">
      <alignment horizontal="center"/>
      <protection locked="0"/>
    </xf>
    <xf numFmtId="0" fontId="18" fillId="0" borderId="11" xfId="0" applyFont="1" applyFill="1" applyBorder="1" applyAlignment="1" applyProtection="1">
      <alignment horizontal="left"/>
      <protection locked="0"/>
    </xf>
    <xf numFmtId="0" fontId="18" fillId="0" borderId="13" xfId="0" applyFont="1" applyFill="1" applyBorder="1" applyAlignment="1" applyProtection="1">
      <alignment horizontal="center"/>
      <protection locked="0"/>
    </xf>
    <xf numFmtId="0" fontId="0" fillId="0" borderId="1" xfId="0" applyBorder="1" applyProtection="1"/>
    <xf numFmtId="0" fontId="1" fillId="2" borderId="11" xfId="0" applyFont="1" applyFill="1" applyBorder="1" applyAlignment="1" applyProtection="1">
      <alignment horizontal="center" wrapText="1"/>
    </xf>
    <xf numFmtId="0" fontId="1" fillId="2" borderId="11" xfId="0" applyFont="1" applyFill="1" applyBorder="1" applyAlignment="1" applyProtection="1">
      <alignment horizontal="left" wrapText="1"/>
    </xf>
    <xf numFmtId="0" fontId="1" fillId="2" borderId="13" xfId="0" applyFont="1" applyFill="1" applyBorder="1" applyAlignment="1" applyProtection="1">
      <alignment horizontal="left" wrapText="1"/>
    </xf>
    <xf numFmtId="164" fontId="18" fillId="0" borderId="11" xfId="0" applyNumberFormat="1" applyFont="1" applyFill="1" applyBorder="1" applyAlignment="1" applyProtection="1">
      <alignment horizontal="center"/>
      <protection locked="0"/>
    </xf>
    <xf numFmtId="0" fontId="18" fillId="0" borderId="12" xfId="0" applyFont="1" applyFill="1" applyBorder="1" applyAlignment="1" applyProtection="1">
      <alignment horizontal="left"/>
      <protection locked="0"/>
    </xf>
    <xf numFmtId="0" fontId="13" fillId="0" borderId="0" xfId="0" applyFont="1" applyAlignment="1">
      <alignment vertical="center"/>
    </xf>
    <xf numFmtId="0" fontId="24" fillId="0" borderId="11" xfId="1" applyFill="1" applyBorder="1" applyProtection="1">
      <protection locked="0"/>
    </xf>
    <xf numFmtId="0" fontId="0" fillId="0" borderId="0" xfId="0" applyBorder="1" applyAlignment="1" applyProtection="1">
      <alignment horizontal="center"/>
    </xf>
    <xf numFmtId="0" fontId="0" fillId="0" borderId="0" xfId="0" applyFill="1" applyBorder="1" applyProtection="1"/>
    <xf numFmtId="0" fontId="18" fillId="0" borderId="9" xfId="0" applyFont="1" applyBorder="1" applyAlignment="1" applyProtection="1"/>
    <xf numFmtId="0" fontId="0" fillId="0" borderId="5" xfId="0" applyBorder="1" applyAlignment="1"/>
    <xf numFmtId="0" fontId="13" fillId="0" borderId="0" xfId="0" applyFont="1" applyBorder="1" applyAlignment="1">
      <alignment vertical="center" wrapText="1"/>
    </xf>
    <xf numFmtId="0" fontId="0" fillId="0" borderId="0" xfId="0" applyBorder="1" applyAlignment="1">
      <alignment vertical="center" wrapText="1"/>
    </xf>
    <xf numFmtId="0" fontId="13" fillId="4" borderId="31" xfId="0" applyFont="1" applyFill="1" applyBorder="1" applyAlignment="1">
      <alignment vertical="center" wrapText="1"/>
    </xf>
    <xf numFmtId="0" fontId="0" fillId="5" borderId="31" xfId="0" applyFill="1" applyBorder="1" applyAlignment="1">
      <alignment vertical="center" wrapText="1"/>
    </xf>
    <xf numFmtId="0" fontId="0" fillId="5" borderId="31" xfId="0" applyFill="1" applyBorder="1" applyAlignment="1">
      <alignment wrapText="1"/>
    </xf>
    <xf numFmtId="0" fontId="18" fillId="0" borderId="16" xfId="0" applyFont="1" applyBorder="1" applyAlignment="1" applyProtection="1"/>
    <xf numFmtId="0" fontId="0" fillId="0" borderId="25" xfId="0" applyBorder="1" applyAlignment="1"/>
    <xf numFmtId="0" fontId="12" fillId="4" borderId="31" xfId="0" applyFont="1" applyFill="1" applyBorder="1" applyAlignment="1">
      <alignment horizontal="center" vertical="center" wrapText="1"/>
    </xf>
    <xf numFmtId="0" fontId="13" fillId="6" borderId="31" xfId="0" applyFont="1" applyFill="1" applyBorder="1" applyAlignment="1">
      <alignment vertical="center" wrapText="1"/>
    </xf>
    <xf numFmtId="0" fontId="0" fillId="7" borderId="31" xfId="0" applyFill="1" applyBorder="1" applyAlignment="1">
      <alignment vertical="center" wrapText="1"/>
    </xf>
    <xf numFmtId="0" fontId="0" fillId="7" borderId="31" xfId="0" applyFill="1" applyBorder="1" applyAlignment="1">
      <alignment wrapText="1"/>
    </xf>
    <xf numFmtId="0" fontId="8" fillId="0" borderId="0" xfId="0" applyFont="1" applyFill="1" applyBorder="1" applyAlignment="1" applyProtection="1">
      <alignment horizontal="right"/>
    </xf>
    <xf numFmtId="0" fontId="0" fillId="0" borderId="0" xfId="0" applyFill="1" applyBorder="1" applyAlignment="1" applyProtection="1">
      <alignment wrapText="1"/>
      <protection locked="0"/>
    </xf>
    <xf numFmtId="0" fontId="0" fillId="0" borderId="0" xfId="0" applyFill="1" applyAlignment="1">
      <alignment wrapText="1"/>
    </xf>
    <xf numFmtId="0" fontId="18" fillId="0" borderId="28" xfId="0" applyFont="1" applyBorder="1" applyAlignment="1" applyProtection="1"/>
    <xf numFmtId="0" fontId="0" fillId="0" borderId="30" xfId="0" applyBorder="1" applyAlignment="1"/>
    <xf numFmtId="0" fontId="1" fillId="0" borderId="0" xfId="0" applyFont="1" applyBorder="1" applyAlignment="1" applyProtection="1">
      <alignment horizontal="center"/>
    </xf>
    <xf numFmtId="0" fontId="7" fillId="0" borderId="0" xfId="0" applyFont="1" applyAlignment="1" applyProtection="1">
      <alignment horizontal="left"/>
    </xf>
    <xf numFmtId="0" fontId="3" fillId="0" borderId="0" xfId="0" applyFont="1" applyAlignment="1" applyProtection="1">
      <alignment horizontal="left"/>
    </xf>
    <xf numFmtId="0" fontId="9" fillId="0" borderId="0" xfId="0" applyFont="1" applyBorder="1" applyAlignment="1" applyProtection="1">
      <alignment horizontal="left"/>
    </xf>
    <xf numFmtId="0" fontId="0" fillId="0" borderId="0" xfId="0" applyBorder="1" applyAlignment="1" applyProtection="1">
      <alignment horizontal="center" wrapText="1"/>
    </xf>
    <xf numFmtId="0" fontId="0" fillId="0" borderId="0" xfId="0" applyBorder="1" applyAlignment="1" applyProtection="1">
      <alignment horizontal="center"/>
    </xf>
    <xf numFmtId="0" fontId="1" fillId="2" borderId="4" xfId="0" applyFont="1" applyFill="1" applyBorder="1" applyAlignment="1" applyProtection="1">
      <alignment horizontal="left" wrapText="1"/>
    </xf>
    <xf numFmtId="0" fontId="1" fillId="2" borderId="0" xfId="0" applyFont="1" applyFill="1" applyBorder="1" applyAlignment="1" applyProtection="1">
      <alignment horizontal="left" wrapText="1"/>
    </xf>
    <xf numFmtId="0" fontId="1" fillId="2" borderId="5" xfId="0" applyFont="1" applyFill="1" applyBorder="1" applyAlignment="1" applyProtection="1">
      <alignment horizontal="left" wrapText="1"/>
    </xf>
    <xf numFmtId="0" fontId="13" fillId="4" borderId="31" xfId="0" applyFont="1" applyFill="1" applyBorder="1" applyAlignment="1">
      <alignment horizontal="center" vertical="center" wrapText="1"/>
    </xf>
    <xf numFmtId="0" fontId="0" fillId="5" borderId="31" xfId="0" applyFill="1" applyBorder="1" applyAlignment="1"/>
    <xf numFmtId="0" fontId="13" fillId="6" borderId="31" xfId="0" applyFont="1" applyFill="1" applyBorder="1" applyAlignment="1">
      <alignment horizontal="center" vertical="center" wrapText="1"/>
    </xf>
    <xf numFmtId="0" fontId="0" fillId="7" borderId="31" xfId="0" applyFill="1" applyBorder="1" applyAlignment="1"/>
    <xf numFmtId="0" fontId="18" fillId="0" borderId="0" xfId="0" applyFont="1" applyBorder="1" applyAlignment="1" applyProtection="1">
      <alignment wrapText="1"/>
    </xf>
    <xf numFmtId="0" fontId="18" fillId="0" borderId="0" xfId="0" applyFont="1" applyBorder="1" applyAlignment="1">
      <alignment wrapText="1"/>
    </xf>
    <xf numFmtId="0" fontId="0" fillId="0" borderId="0" xfId="0" applyBorder="1" applyAlignment="1">
      <alignment wrapText="1"/>
    </xf>
    <xf numFmtId="0" fontId="1" fillId="2" borderId="12" xfId="0" applyFont="1" applyFill="1" applyBorder="1" applyAlignment="1" applyProtection="1">
      <alignment horizontal="left" wrapText="1"/>
    </xf>
    <xf numFmtId="0" fontId="1" fillId="0" borderId="11" xfId="0" applyFont="1" applyBorder="1" applyAlignment="1">
      <alignment horizontal="left" wrapText="1"/>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0000"/>
      <rgbColor rgb="00FFFF00"/>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3.4658506158988314E-2"/>
          <c:w val="0.92965627498001602"/>
          <c:h val="0.95514781555895634"/>
        </c:manualLayout>
      </c:layout>
      <c:scatterChart>
        <c:scatterStyle val="lineMarker"/>
        <c:varyColors val="0"/>
        <c:ser>
          <c:idx val="6"/>
          <c:order val="0"/>
          <c:tx>
            <c:strRef>
              <c:f>PlotCalc!$A$66</c:f>
              <c:strCache>
                <c:ptCount val="1"/>
                <c:pt idx="0">
                  <c:v>Foot</c:v>
                </c:pt>
              </c:strCache>
            </c:strRef>
          </c:tx>
          <c:spPr>
            <a:ln w="12700">
              <a:solidFill>
                <a:srgbClr val="FF0000"/>
              </a:solidFill>
            </a:ln>
          </c:spPr>
          <c:marker>
            <c:symbol val="none"/>
          </c:marker>
          <c:xVal>
            <c:numRef>
              <c:f>PlotCalc!$C$66:$C$67</c:f>
              <c:numCache>
                <c:formatCode>General</c:formatCode>
                <c:ptCount val="2"/>
                <c:pt idx="0">
                  <c:v>-1655.372554689694</c:v>
                </c:pt>
                <c:pt idx="1">
                  <c:v>498.72127312763723</c:v>
                </c:pt>
              </c:numCache>
            </c:numRef>
          </c:xVal>
          <c:yVal>
            <c:numRef>
              <c:f>PlotCalc!$D$66:$D$67</c:f>
              <c:numCache>
                <c:formatCode>General</c:formatCode>
                <c:ptCount val="2"/>
                <c:pt idx="0">
                  <c:v>-4425.2533828362648</c:v>
                </c:pt>
                <c:pt idx="1">
                  <c:v>-5085.4721200433196</c:v>
                </c:pt>
              </c:numCache>
            </c:numRef>
          </c:yVal>
          <c:smooth val="0"/>
          <c:extLst xmlns:c16r2="http://schemas.microsoft.com/office/drawing/2015/06/chart">
            <c:ext xmlns:c16="http://schemas.microsoft.com/office/drawing/2014/chart" uri="{C3380CC4-5D6E-409C-BE32-E72D297353CC}">
              <c16:uniqueId val="{00000000-0BDB-954F-803B-F6FEBE0B0133}"/>
            </c:ext>
          </c:extLst>
        </c:ser>
        <c:ser>
          <c:idx val="0"/>
          <c:order val="1"/>
          <c:tx>
            <c:strRef>
              <c:f>PlotCalc!$A$68</c:f>
              <c:strCache>
                <c:ptCount val="1"/>
                <c:pt idx="0">
                  <c:v>Batten 1</c:v>
                </c:pt>
              </c:strCache>
            </c:strRef>
          </c:tx>
          <c:spPr>
            <a:ln w="12700">
              <a:solidFill>
                <a:srgbClr val="FF0000"/>
              </a:solidFill>
            </a:ln>
          </c:spPr>
          <c:marker>
            <c:symbol val="none"/>
          </c:marker>
          <c:xVal>
            <c:numRef>
              <c:f>PlotCalc!$C$68:$C$69</c:f>
              <c:numCache>
                <c:formatCode>General</c:formatCode>
                <c:ptCount val="2"/>
                <c:pt idx="0">
                  <c:v>-1519.229888360182</c:v>
                </c:pt>
                <c:pt idx="1">
                  <c:v>629.70354684059976</c:v>
                </c:pt>
              </c:numCache>
            </c:numRef>
          </c:xVal>
          <c:yVal>
            <c:numRef>
              <c:f>PlotCalc!$D$68:$D$69</c:f>
              <c:numCache>
                <c:formatCode>General</c:formatCode>
                <c:ptCount val="2"/>
                <c:pt idx="0">
                  <c:v>-3572.0469749813474</c:v>
                </c:pt>
                <c:pt idx="1">
                  <c:v>-3835.31507231972</c:v>
                </c:pt>
              </c:numCache>
            </c:numRef>
          </c:yVal>
          <c:smooth val="0"/>
          <c:extLst xmlns:c16r2="http://schemas.microsoft.com/office/drawing/2015/06/chart">
            <c:ext xmlns:c16="http://schemas.microsoft.com/office/drawing/2014/chart" uri="{C3380CC4-5D6E-409C-BE32-E72D297353CC}">
              <c16:uniqueId val="{00000001-0BDB-954F-803B-F6FEBE0B0133}"/>
            </c:ext>
          </c:extLst>
        </c:ser>
        <c:ser>
          <c:idx val="1"/>
          <c:order val="2"/>
          <c:tx>
            <c:strRef>
              <c:f>PlotCalc!$A$70</c:f>
              <c:strCache>
                <c:ptCount val="1"/>
                <c:pt idx="0">
                  <c:v>Batten 2</c:v>
                </c:pt>
              </c:strCache>
            </c:strRef>
          </c:tx>
          <c:spPr>
            <a:ln w="12700">
              <a:solidFill>
                <a:srgbClr val="FF0000"/>
              </a:solidFill>
            </a:ln>
          </c:spPr>
          <c:marker>
            <c:symbol val="none"/>
          </c:marker>
          <c:xVal>
            <c:numRef>
              <c:f>PlotCalc!$C$70:$C$71</c:f>
              <c:numCache>
                <c:formatCode>General</c:formatCode>
                <c:ptCount val="2"/>
                <c:pt idx="0">
                  <c:v>-1378.3891159136156</c:v>
                </c:pt>
                <c:pt idx="1">
                  <c:v>615.57662795985425</c:v>
                </c:pt>
              </c:numCache>
            </c:numRef>
          </c:xVal>
          <c:yVal>
            <c:numRef>
              <c:f>PlotCalc!$D$70:$D$71</c:f>
              <c:numCache>
                <c:formatCode>General</c:formatCode>
                <c:ptCount val="2"/>
                <c:pt idx="0">
                  <c:v>-2753.0690285037549</c:v>
                </c:pt>
                <c:pt idx="1">
                  <c:v>-2981.431924481014</c:v>
                </c:pt>
              </c:numCache>
            </c:numRef>
          </c:yVal>
          <c:smooth val="0"/>
          <c:extLst xmlns:c16r2="http://schemas.microsoft.com/office/drawing/2015/06/chart">
            <c:ext xmlns:c16="http://schemas.microsoft.com/office/drawing/2014/chart" uri="{C3380CC4-5D6E-409C-BE32-E72D297353CC}">
              <c16:uniqueId val="{00000002-0BDB-954F-803B-F6FEBE0B0133}"/>
            </c:ext>
          </c:extLst>
        </c:ser>
        <c:ser>
          <c:idx val="2"/>
          <c:order val="3"/>
          <c:tx>
            <c:strRef>
              <c:f>PlotCalc!$A$72</c:f>
              <c:strCache>
                <c:ptCount val="1"/>
                <c:pt idx="0">
                  <c:v>Batten 3</c:v>
                </c:pt>
              </c:strCache>
            </c:strRef>
          </c:tx>
          <c:spPr>
            <a:ln w="12700">
              <a:solidFill>
                <a:srgbClr val="FF0000"/>
              </a:solidFill>
            </a:ln>
          </c:spPr>
          <c:marker>
            <c:symbol val="none"/>
          </c:marker>
          <c:xVal>
            <c:numRef>
              <c:f>PlotCalc!$C$72:$C$73</c:f>
              <c:numCache>
                <c:formatCode>General</c:formatCode>
                <c:ptCount val="2"/>
                <c:pt idx="0">
                  <c:v>-1228.3099326043389</c:v>
                </c:pt>
                <c:pt idx="1">
                  <c:v>539.11574311802792</c:v>
                </c:pt>
              </c:numCache>
            </c:numRef>
          </c:xVal>
          <c:yVal>
            <c:numRef>
              <c:f>PlotCalc!$D$72:$D$73</c:f>
              <c:numCache>
                <c:formatCode>General</c:formatCode>
                <c:ptCount val="2"/>
                <c:pt idx="0">
                  <c:v>-1978.4741416517818</c:v>
                </c:pt>
                <c:pt idx="1">
                  <c:v>-2181.0759205120262</c:v>
                </c:pt>
              </c:numCache>
            </c:numRef>
          </c:yVal>
          <c:smooth val="0"/>
          <c:extLst xmlns:c16r2="http://schemas.microsoft.com/office/drawing/2015/06/chart">
            <c:ext xmlns:c16="http://schemas.microsoft.com/office/drawing/2014/chart" uri="{C3380CC4-5D6E-409C-BE32-E72D297353CC}">
              <c16:uniqueId val="{00000003-0BDB-954F-803B-F6FEBE0B0133}"/>
            </c:ext>
          </c:extLst>
        </c:ser>
        <c:ser>
          <c:idx val="3"/>
          <c:order val="4"/>
          <c:tx>
            <c:strRef>
              <c:f>PlotCalc!$A$74</c:f>
              <c:strCache>
                <c:ptCount val="1"/>
                <c:pt idx="0">
                  <c:v>Batten 4</c:v>
                </c:pt>
              </c:strCache>
            </c:strRef>
          </c:tx>
          <c:spPr>
            <a:ln w="12700">
              <a:solidFill>
                <a:srgbClr val="FF0000"/>
              </a:solidFill>
            </a:ln>
          </c:spPr>
          <c:marker>
            <c:symbol val="none"/>
          </c:marker>
          <c:xVal>
            <c:numRef>
              <c:f>PlotCalc!$C$74:$C$75</c:f>
              <c:numCache>
                <c:formatCode>General</c:formatCode>
                <c:ptCount val="2"/>
                <c:pt idx="0">
                  <c:v>-1059.8011242813725</c:v>
                </c:pt>
                <c:pt idx="1">
                  <c:v>417.05083004648463</c:v>
                </c:pt>
              </c:numCache>
            </c:numRef>
          </c:xVal>
          <c:yVal>
            <c:numRef>
              <c:f>PlotCalc!$D$74:$D$75</c:f>
              <c:numCache>
                <c:formatCode>General</c:formatCode>
                <c:ptCount val="2"/>
                <c:pt idx="0">
                  <c:v>-1212.7974595479232</c:v>
                </c:pt>
                <c:pt idx="1">
                  <c:v>-1424.8642061113328</c:v>
                </c:pt>
              </c:numCache>
            </c:numRef>
          </c:yVal>
          <c:smooth val="0"/>
          <c:extLst xmlns:c16r2="http://schemas.microsoft.com/office/drawing/2015/06/chart">
            <c:ext xmlns:c16="http://schemas.microsoft.com/office/drawing/2014/chart" uri="{C3380CC4-5D6E-409C-BE32-E72D297353CC}">
              <c16:uniqueId val="{00000004-0BDB-954F-803B-F6FEBE0B0133}"/>
            </c:ext>
          </c:extLst>
        </c:ser>
        <c:ser>
          <c:idx val="4"/>
          <c:order val="5"/>
          <c:tx>
            <c:strRef>
              <c:f>PlotCalc!$A$76</c:f>
              <c:strCache>
                <c:ptCount val="1"/>
                <c:pt idx="0">
                  <c:v>Batten 5</c:v>
                </c:pt>
              </c:strCache>
            </c:strRef>
          </c:tx>
          <c:spPr>
            <a:ln w="12700">
              <a:solidFill>
                <a:srgbClr val="FF0000"/>
              </a:solidFill>
            </a:ln>
          </c:spPr>
          <c:marker>
            <c:symbol val="none"/>
          </c:marker>
          <c:xVal>
            <c:numRef>
              <c:f>PlotCalc!$C$76:$C$77</c:f>
              <c:numCache>
                <c:formatCode>General</c:formatCode>
                <c:ptCount val="2"/>
                <c:pt idx="0">
                  <c:v>-910.69970018540721</c:v>
                </c:pt>
                <c:pt idx="1">
                  <c:v>261.67940339968709</c:v>
                </c:pt>
              </c:numCache>
            </c:numRef>
          </c:xVal>
          <c:yVal>
            <c:numRef>
              <c:f>PlotCalc!$D$76:$D$77</c:f>
              <c:numCache>
                <c:formatCode>General</c:formatCode>
                <c:ptCount val="2"/>
                <c:pt idx="0">
                  <c:v>-552.42047226523835</c:v>
                </c:pt>
                <c:pt idx="1">
                  <c:v>-750.53215157014665</c:v>
                </c:pt>
              </c:numCache>
            </c:numRef>
          </c:yVal>
          <c:smooth val="0"/>
          <c:extLst xmlns:c16r2="http://schemas.microsoft.com/office/drawing/2015/06/chart">
            <c:ext xmlns:c16="http://schemas.microsoft.com/office/drawing/2014/chart" uri="{C3380CC4-5D6E-409C-BE32-E72D297353CC}">
              <c16:uniqueId val="{00000005-0BDB-954F-803B-F6FEBE0B0133}"/>
            </c:ext>
          </c:extLst>
        </c:ser>
        <c:ser>
          <c:idx val="7"/>
          <c:order val="6"/>
          <c:tx>
            <c:strRef>
              <c:f>PlotCalc!$A$80</c:f>
              <c:strCache>
                <c:ptCount val="1"/>
                <c:pt idx="0">
                  <c:v>Luff 1</c:v>
                </c:pt>
              </c:strCache>
            </c:strRef>
          </c:tx>
          <c:spPr>
            <a:ln w="12700">
              <a:solidFill>
                <a:srgbClr val="FF0000"/>
              </a:solidFill>
            </a:ln>
          </c:spPr>
          <c:marker>
            <c:symbol val="none"/>
          </c:marker>
          <c:xVal>
            <c:numRef>
              <c:f>PlotCalc!$C$80:$C$81</c:f>
              <c:numCache>
                <c:formatCode>General</c:formatCode>
                <c:ptCount val="2"/>
                <c:pt idx="0">
                  <c:v>629.70354684059976</c:v>
                </c:pt>
                <c:pt idx="1">
                  <c:v>498.72127312763723</c:v>
                </c:pt>
              </c:numCache>
            </c:numRef>
          </c:xVal>
          <c:yVal>
            <c:numRef>
              <c:f>PlotCalc!$D$80:$D$81</c:f>
              <c:numCache>
                <c:formatCode>General</c:formatCode>
                <c:ptCount val="2"/>
                <c:pt idx="0">
                  <c:v>-3835.31507231972</c:v>
                </c:pt>
                <c:pt idx="1">
                  <c:v>-5085.4721200433196</c:v>
                </c:pt>
              </c:numCache>
            </c:numRef>
          </c:yVal>
          <c:smooth val="0"/>
          <c:extLst xmlns:c16r2="http://schemas.microsoft.com/office/drawing/2015/06/chart">
            <c:ext xmlns:c16="http://schemas.microsoft.com/office/drawing/2014/chart" uri="{C3380CC4-5D6E-409C-BE32-E72D297353CC}">
              <c16:uniqueId val="{00000006-0BDB-954F-803B-F6FEBE0B0133}"/>
            </c:ext>
          </c:extLst>
        </c:ser>
        <c:ser>
          <c:idx val="8"/>
          <c:order val="7"/>
          <c:tx>
            <c:strRef>
              <c:f>PlotCalc!$A$82</c:f>
              <c:strCache>
                <c:ptCount val="1"/>
                <c:pt idx="0">
                  <c:v>Luff 2</c:v>
                </c:pt>
              </c:strCache>
            </c:strRef>
          </c:tx>
          <c:spPr>
            <a:ln w="12700">
              <a:solidFill>
                <a:srgbClr val="FF0000"/>
              </a:solidFill>
            </a:ln>
          </c:spPr>
          <c:marker>
            <c:symbol val="none"/>
          </c:marker>
          <c:xVal>
            <c:numRef>
              <c:f>PlotCalc!$C$82:$C$83</c:f>
              <c:numCache>
                <c:formatCode>General</c:formatCode>
                <c:ptCount val="2"/>
                <c:pt idx="0">
                  <c:v>615.57662795985425</c:v>
                </c:pt>
                <c:pt idx="1">
                  <c:v>629.70354684059976</c:v>
                </c:pt>
              </c:numCache>
            </c:numRef>
          </c:xVal>
          <c:yVal>
            <c:numRef>
              <c:f>PlotCalc!$D$82:$D$83</c:f>
              <c:numCache>
                <c:formatCode>General</c:formatCode>
                <c:ptCount val="2"/>
                <c:pt idx="0">
                  <c:v>-2981.431924481014</c:v>
                </c:pt>
                <c:pt idx="1">
                  <c:v>-3835.31507231972</c:v>
                </c:pt>
              </c:numCache>
            </c:numRef>
          </c:yVal>
          <c:smooth val="0"/>
          <c:extLst xmlns:c16r2="http://schemas.microsoft.com/office/drawing/2015/06/chart">
            <c:ext xmlns:c16="http://schemas.microsoft.com/office/drawing/2014/chart" uri="{C3380CC4-5D6E-409C-BE32-E72D297353CC}">
              <c16:uniqueId val="{00000007-0BDB-954F-803B-F6FEBE0B0133}"/>
            </c:ext>
          </c:extLst>
        </c:ser>
        <c:ser>
          <c:idx val="9"/>
          <c:order val="8"/>
          <c:tx>
            <c:strRef>
              <c:f>PlotCalc!$A$84</c:f>
              <c:strCache>
                <c:ptCount val="1"/>
                <c:pt idx="0">
                  <c:v>Luff 3</c:v>
                </c:pt>
              </c:strCache>
            </c:strRef>
          </c:tx>
          <c:spPr>
            <a:ln w="12700">
              <a:solidFill>
                <a:srgbClr val="FF0000"/>
              </a:solidFill>
            </a:ln>
          </c:spPr>
          <c:marker>
            <c:symbol val="none"/>
          </c:marker>
          <c:xVal>
            <c:numRef>
              <c:f>PlotCalc!$C$84:$C$85</c:f>
              <c:numCache>
                <c:formatCode>General</c:formatCode>
                <c:ptCount val="2"/>
                <c:pt idx="0">
                  <c:v>539.11574311802792</c:v>
                </c:pt>
                <c:pt idx="1">
                  <c:v>615.57662795985425</c:v>
                </c:pt>
              </c:numCache>
            </c:numRef>
          </c:xVal>
          <c:yVal>
            <c:numRef>
              <c:f>PlotCalc!$D$84:$D$85</c:f>
              <c:numCache>
                <c:formatCode>General</c:formatCode>
                <c:ptCount val="2"/>
                <c:pt idx="0">
                  <c:v>-2181.0759205120262</c:v>
                </c:pt>
                <c:pt idx="1">
                  <c:v>-2981.431924481014</c:v>
                </c:pt>
              </c:numCache>
            </c:numRef>
          </c:yVal>
          <c:smooth val="0"/>
          <c:extLst xmlns:c16r2="http://schemas.microsoft.com/office/drawing/2015/06/chart">
            <c:ext xmlns:c16="http://schemas.microsoft.com/office/drawing/2014/chart" uri="{C3380CC4-5D6E-409C-BE32-E72D297353CC}">
              <c16:uniqueId val="{00000008-0BDB-954F-803B-F6FEBE0B0133}"/>
            </c:ext>
          </c:extLst>
        </c:ser>
        <c:ser>
          <c:idx val="10"/>
          <c:order val="9"/>
          <c:tx>
            <c:strRef>
              <c:f>PlotCalc!$A$86</c:f>
              <c:strCache>
                <c:ptCount val="1"/>
                <c:pt idx="0">
                  <c:v>Luff 4</c:v>
                </c:pt>
              </c:strCache>
            </c:strRef>
          </c:tx>
          <c:spPr>
            <a:ln w="12700">
              <a:solidFill>
                <a:srgbClr val="FF0000"/>
              </a:solidFill>
            </a:ln>
          </c:spPr>
          <c:marker>
            <c:symbol val="none"/>
          </c:marker>
          <c:xVal>
            <c:numRef>
              <c:f>PlotCalc!$C$86:$C$87</c:f>
              <c:numCache>
                <c:formatCode>General</c:formatCode>
                <c:ptCount val="2"/>
                <c:pt idx="0">
                  <c:v>417.05083004648463</c:v>
                </c:pt>
                <c:pt idx="1">
                  <c:v>539.11574311802792</c:v>
                </c:pt>
              </c:numCache>
            </c:numRef>
          </c:xVal>
          <c:yVal>
            <c:numRef>
              <c:f>PlotCalc!$D$86:$D$87</c:f>
              <c:numCache>
                <c:formatCode>General</c:formatCode>
                <c:ptCount val="2"/>
                <c:pt idx="0">
                  <c:v>-1424.8642061113328</c:v>
                </c:pt>
                <c:pt idx="1">
                  <c:v>-2181.0759205120262</c:v>
                </c:pt>
              </c:numCache>
            </c:numRef>
          </c:yVal>
          <c:smooth val="0"/>
          <c:extLst xmlns:c16r2="http://schemas.microsoft.com/office/drawing/2015/06/chart">
            <c:ext xmlns:c16="http://schemas.microsoft.com/office/drawing/2014/chart" uri="{C3380CC4-5D6E-409C-BE32-E72D297353CC}">
              <c16:uniqueId val="{00000009-0BDB-954F-803B-F6FEBE0B0133}"/>
            </c:ext>
          </c:extLst>
        </c:ser>
        <c:ser>
          <c:idx val="11"/>
          <c:order val="10"/>
          <c:tx>
            <c:strRef>
              <c:f>PlotCalc!$A$88</c:f>
              <c:strCache>
                <c:ptCount val="1"/>
                <c:pt idx="0">
                  <c:v>Luff 5</c:v>
                </c:pt>
              </c:strCache>
            </c:strRef>
          </c:tx>
          <c:spPr>
            <a:ln w="12700">
              <a:solidFill>
                <a:srgbClr val="FF0000"/>
              </a:solidFill>
            </a:ln>
          </c:spPr>
          <c:marker>
            <c:symbol val="none"/>
          </c:marker>
          <c:xVal>
            <c:numRef>
              <c:f>PlotCalc!$C$88:$C$89</c:f>
              <c:numCache>
                <c:formatCode>General</c:formatCode>
                <c:ptCount val="2"/>
                <c:pt idx="0">
                  <c:v>261.67940339968709</c:v>
                </c:pt>
                <c:pt idx="1">
                  <c:v>417.05083004648463</c:v>
                </c:pt>
              </c:numCache>
            </c:numRef>
          </c:xVal>
          <c:yVal>
            <c:numRef>
              <c:f>PlotCalc!$D$88:$D$89</c:f>
              <c:numCache>
                <c:formatCode>General</c:formatCode>
                <c:ptCount val="2"/>
                <c:pt idx="0">
                  <c:v>-750.53215157014665</c:v>
                </c:pt>
                <c:pt idx="1">
                  <c:v>-1424.8642061113328</c:v>
                </c:pt>
              </c:numCache>
            </c:numRef>
          </c:yVal>
          <c:smooth val="0"/>
          <c:extLst xmlns:c16r2="http://schemas.microsoft.com/office/drawing/2015/06/chart">
            <c:ext xmlns:c16="http://schemas.microsoft.com/office/drawing/2014/chart" uri="{C3380CC4-5D6E-409C-BE32-E72D297353CC}">
              <c16:uniqueId val="{0000000A-0BDB-954F-803B-F6FEBE0B0133}"/>
            </c:ext>
          </c:extLst>
        </c:ser>
        <c:ser>
          <c:idx val="12"/>
          <c:order val="11"/>
          <c:tx>
            <c:strRef>
              <c:f>PlotCalc!$A$90</c:f>
              <c:strCache>
                <c:ptCount val="1"/>
                <c:pt idx="0">
                  <c:v>Luff 6</c:v>
                </c:pt>
              </c:strCache>
            </c:strRef>
          </c:tx>
          <c:spPr>
            <a:ln w="12700">
              <a:solidFill>
                <a:srgbClr val="FF0000"/>
              </a:solidFill>
            </a:ln>
          </c:spPr>
          <c:marker>
            <c:symbol val="none"/>
          </c:marker>
          <c:xVal>
            <c:numRef>
              <c:f>PlotCalc!$C$90:$C$91</c:f>
              <c:numCache>
                <c:formatCode>General</c:formatCode>
                <c:ptCount val="2"/>
                <c:pt idx="0">
                  <c:v>233.75595984943516</c:v>
                </c:pt>
                <c:pt idx="1">
                  <c:v>261.67940339968709</c:v>
                </c:pt>
              </c:numCache>
            </c:numRef>
          </c:xVal>
          <c:yVal>
            <c:numRef>
              <c:f>PlotCalc!$D$90:$D$91</c:f>
              <c:numCache>
                <c:formatCode>General</c:formatCode>
                <c:ptCount val="2"/>
                <c:pt idx="0">
                  <c:v>-654.50985572019442</c:v>
                </c:pt>
                <c:pt idx="1">
                  <c:v>-750.53215157014665</c:v>
                </c:pt>
              </c:numCache>
            </c:numRef>
          </c:yVal>
          <c:smooth val="0"/>
          <c:extLst xmlns:c16r2="http://schemas.microsoft.com/office/drawing/2015/06/chart">
            <c:ext xmlns:c16="http://schemas.microsoft.com/office/drawing/2014/chart" uri="{C3380CC4-5D6E-409C-BE32-E72D297353CC}">
              <c16:uniqueId val="{0000000B-0BDB-954F-803B-F6FEBE0B0133}"/>
            </c:ext>
          </c:extLst>
        </c:ser>
        <c:ser>
          <c:idx val="13"/>
          <c:order val="12"/>
          <c:tx>
            <c:strRef>
              <c:f>PlotCalc!$A$92</c:f>
              <c:strCache>
                <c:ptCount val="1"/>
                <c:pt idx="0">
                  <c:v>Luff 7</c:v>
                </c:pt>
              </c:strCache>
            </c:strRef>
          </c:tx>
          <c:spPr>
            <a:ln w="12700">
              <a:solidFill>
                <a:srgbClr val="FF0000"/>
              </a:solidFill>
            </a:ln>
          </c:spPr>
          <c:marker>
            <c:symbol val="none"/>
          </c:marker>
          <c:xVal>
            <c:numRef>
              <c:f>PlotCalc!$C$92:$C$93</c:f>
              <c:numCache>
                <c:formatCode>General</c:formatCode>
                <c:ptCount val="2"/>
                <c:pt idx="0">
                  <c:v>0</c:v>
                </c:pt>
                <c:pt idx="1">
                  <c:v>233.75595984943516</c:v>
                </c:pt>
              </c:numCache>
            </c:numRef>
          </c:xVal>
          <c:yVal>
            <c:numRef>
              <c:f>PlotCalc!$D$92:$D$93</c:f>
              <c:numCache>
                <c:formatCode>General</c:formatCode>
                <c:ptCount val="2"/>
                <c:pt idx="0">
                  <c:v>0</c:v>
                </c:pt>
                <c:pt idx="1">
                  <c:v>-654.50985572019442</c:v>
                </c:pt>
              </c:numCache>
            </c:numRef>
          </c:yVal>
          <c:smooth val="0"/>
          <c:extLst xmlns:c16r2="http://schemas.microsoft.com/office/drawing/2015/06/chart">
            <c:ext xmlns:c16="http://schemas.microsoft.com/office/drawing/2014/chart" uri="{C3380CC4-5D6E-409C-BE32-E72D297353CC}">
              <c16:uniqueId val="{0000000C-0BDB-954F-803B-F6FEBE0B0133}"/>
            </c:ext>
          </c:extLst>
        </c:ser>
        <c:ser>
          <c:idx val="14"/>
          <c:order val="13"/>
          <c:tx>
            <c:strRef>
              <c:f>PlotCalc!$A$94</c:f>
              <c:strCache>
                <c:ptCount val="1"/>
                <c:pt idx="0">
                  <c:v>Leach 1</c:v>
                </c:pt>
              </c:strCache>
            </c:strRef>
          </c:tx>
          <c:spPr>
            <a:ln w="12700">
              <a:solidFill>
                <a:srgbClr val="FF0000"/>
              </a:solidFill>
            </a:ln>
          </c:spPr>
          <c:marker>
            <c:symbol val="none"/>
          </c:marker>
          <c:xVal>
            <c:numRef>
              <c:f>PlotCalc!$C$94:$C$95</c:f>
              <c:numCache>
                <c:formatCode>General</c:formatCode>
                <c:ptCount val="2"/>
                <c:pt idx="0">
                  <c:v>-1519.229888360182</c:v>
                </c:pt>
                <c:pt idx="1">
                  <c:v>-1655.372554689694</c:v>
                </c:pt>
              </c:numCache>
            </c:numRef>
          </c:xVal>
          <c:yVal>
            <c:numRef>
              <c:f>PlotCalc!$D$94:$D$95</c:f>
              <c:numCache>
                <c:formatCode>General</c:formatCode>
                <c:ptCount val="2"/>
                <c:pt idx="0">
                  <c:v>-3572.0469749813474</c:v>
                </c:pt>
                <c:pt idx="1">
                  <c:v>-4425.2533828362648</c:v>
                </c:pt>
              </c:numCache>
            </c:numRef>
          </c:yVal>
          <c:smooth val="0"/>
          <c:extLst xmlns:c16r2="http://schemas.microsoft.com/office/drawing/2015/06/chart">
            <c:ext xmlns:c16="http://schemas.microsoft.com/office/drawing/2014/chart" uri="{C3380CC4-5D6E-409C-BE32-E72D297353CC}">
              <c16:uniqueId val="{0000000D-0BDB-954F-803B-F6FEBE0B0133}"/>
            </c:ext>
          </c:extLst>
        </c:ser>
        <c:ser>
          <c:idx val="15"/>
          <c:order val="14"/>
          <c:tx>
            <c:strRef>
              <c:f>PlotCalc!$A$96</c:f>
              <c:strCache>
                <c:ptCount val="1"/>
                <c:pt idx="0">
                  <c:v>Leach 2</c:v>
                </c:pt>
              </c:strCache>
            </c:strRef>
          </c:tx>
          <c:spPr>
            <a:ln w="12700">
              <a:solidFill>
                <a:srgbClr val="FF0000"/>
              </a:solidFill>
            </a:ln>
          </c:spPr>
          <c:marker>
            <c:symbol val="none"/>
          </c:marker>
          <c:xVal>
            <c:numRef>
              <c:f>PlotCalc!$C$96:$C$97</c:f>
              <c:numCache>
                <c:formatCode>General</c:formatCode>
                <c:ptCount val="2"/>
                <c:pt idx="0">
                  <c:v>-1378.3891159136156</c:v>
                </c:pt>
                <c:pt idx="1">
                  <c:v>-1519.229888360182</c:v>
                </c:pt>
              </c:numCache>
            </c:numRef>
          </c:xVal>
          <c:yVal>
            <c:numRef>
              <c:f>PlotCalc!$D$96:$D$97</c:f>
              <c:numCache>
                <c:formatCode>General</c:formatCode>
                <c:ptCount val="2"/>
                <c:pt idx="0">
                  <c:v>-2753.0690285037549</c:v>
                </c:pt>
                <c:pt idx="1">
                  <c:v>-3572.0469749813474</c:v>
                </c:pt>
              </c:numCache>
            </c:numRef>
          </c:yVal>
          <c:smooth val="0"/>
          <c:extLst xmlns:c16r2="http://schemas.microsoft.com/office/drawing/2015/06/chart">
            <c:ext xmlns:c16="http://schemas.microsoft.com/office/drawing/2014/chart" uri="{C3380CC4-5D6E-409C-BE32-E72D297353CC}">
              <c16:uniqueId val="{0000000E-0BDB-954F-803B-F6FEBE0B0133}"/>
            </c:ext>
          </c:extLst>
        </c:ser>
        <c:ser>
          <c:idx val="16"/>
          <c:order val="15"/>
          <c:tx>
            <c:strRef>
              <c:f>PlotCalc!$A$98</c:f>
              <c:strCache>
                <c:ptCount val="1"/>
                <c:pt idx="0">
                  <c:v>Leach 3</c:v>
                </c:pt>
              </c:strCache>
            </c:strRef>
          </c:tx>
          <c:spPr>
            <a:ln w="12700">
              <a:solidFill>
                <a:srgbClr val="FF0000"/>
              </a:solidFill>
            </a:ln>
          </c:spPr>
          <c:marker>
            <c:symbol val="none"/>
          </c:marker>
          <c:xVal>
            <c:numRef>
              <c:f>PlotCalc!$C$98:$C$99</c:f>
              <c:numCache>
                <c:formatCode>General</c:formatCode>
                <c:ptCount val="2"/>
                <c:pt idx="0">
                  <c:v>-1228.3099326043389</c:v>
                </c:pt>
                <c:pt idx="1">
                  <c:v>-1378.3891159136156</c:v>
                </c:pt>
              </c:numCache>
            </c:numRef>
          </c:xVal>
          <c:yVal>
            <c:numRef>
              <c:f>PlotCalc!$D$98:$D$99</c:f>
              <c:numCache>
                <c:formatCode>General</c:formatCode>
                <c:ptCount val="2"/>
                <c:pt idx="0">
                  <c:v>-1978.4741416517818</c:v>
                </c:pt>
                <c:pt idx="1">
                  <c:v>-2753.0690285037549</c:v>
                </c:pt>
              </c:numCache>
            </c:numRef>
          </c:yVal>
          <c:smooth val="0"/>
          <c:extLst xmlns:c16r2="http://schemas.microsoft.com/office/drawing/2015/06/chart">
            <c:ext xmlns:c16="http://schemas.microsoft.com/office/drawing/2014/chart" uri="{C3380CC4-5D6E-409C-BE32-E72D297353CC}">
              <c16:uniqueId val="{0000000F-0BDB-954F-803B-F6FEBE0B0133}"/>
            </c:ext>
          </c:extLst>
        </c:ser>
        <c:ser>
          <c:idx val="17"/>
          <c:order val="16"/>
          <c:tx>
            <c:strRef>
              <c:f>PlotCalc!$A$100</c:f>
              <c:strCache>
                <c:ptCount val="1"/>
                <c:pt idx="0">
                  <c:v>Leach 4</c:v>
                </c:pt>
              </c:strCache>
            </c:strRef>
          </c:tx>
          <c:spPr>
            <a:ln w="12700">
              <a:solidFill>
                <a:srgbClr val="FF0000"/>
              </a:solidFill>
            </a:ln>
          </c:spPr>
          <c:marker>
            <c:symbol val="none"/>
          </c:marker>
          <c:xVal>
            <c:numRef>
              <c:f>PlotCalc!$C$100:$C$101</c:f>
              <c:numCache>
                <c:formatCode>General</c:formatCode>
                <c:ptCount val="2"/>
                <c:pt idx="0">
                  <c:v>-1059.8011242813725</c:v>
                </c:pt>
                <c:pt idx="1">
                  <c:v>-1228.3099326043389</c:v>
                </c:pt>
              </c:numCache>
            </c:numRef>
          </c:xVal>
          <c:yVal>
            <c:numRef>
              <c:f>PlotCalc!$D$100:$D$101</c:f>
              <c:numCache>
                <c:formatCode>General</c:formatCode>
                <c:ptCount val="2"/>
                <c:pt idx="0">
                  <c:v>-1212.7974595479232</c:v>
                </c:pt>
                <c:pt idx="1">
                  <c:v>-1978.4741416517818</c:v>
                </c:pt>
              </c:numCache>
            </c:numRef>
          </c:yVal>
          <c:smooth val="0"/>
          <c:extLst xmlns:c16r2="http://schemas.microsoft.com/office/drawing/2015/06/chart">
            <c:ext xmlns:c16="http://schemas.microsoft.com/office/drawing/2014/chart" uri="{C3380CC4-5D6E-409C-BE32-E72D297353CC}">
              <c16:uniqueId val="{00000010-0BDB-954F-803B-F6FEBE0B0133}"/>
            </c:ext>
          </c:extLst>
        </c:ser>
        <c:ser>
          <c:idx val="18"/>
          <c:order val="17"/>
          <c:tx>
            <c:strRef>
              <c:f>PlotCalc!$A$102</c:f>
              <c:strCache>
                <c:ptCount val="1"/>
                <c:pt idx="0">
                  <c:v>Leach 5</c:v>
                </c:pt>
              </c:strCache>
            </c:strRef>
          </c:tx>
          <c:spPr>
            <a:ln w="12700">
              <a:solidFill>
                <a:srgbClr val="FF0000"/>
              </a:solidFill>
            </a:ln>
          </c:spPr>
          <c:marker>
            <c:symbol val="none"/>
          </c:marker>
          <c:xVal>
            <c:numRef>
              <c:f>PlotCalc!$C$102:$C$103</c:f>
              <c:numCache>
                <c:formatCode>General</c:formatCode>
                <c:ptCount val="2"/>
                <c:pt idx="0">
                  <c:v>-910.69970018540721</c:v>
                </c:pt>
                <c:pt idx="1">
                  <c:v>-1059.8011242813725</c:v>
                </c:pt>
              </c:numCache>
            </c:numRef>
          </c:xVal>
          <c:yVal>
            <c:numRef>
              <c:f>PlotCalc!$D$102:$D$103</c:f>
              <c:numCache>
                <c:formatCode>General</c:formatCode>
                <c:ptCount val="2"/>
                <c:pt idx="0">
                  <c:v>-552.42047226523835</c:v>
                </c:pt>
                <c:pt idx="1">
                  <c:v>-1212.7974595479232</c:v>
                </c:pt>
              </c:numCache>
            </c:numRef>
          </c:yVal>
          <c:smooth val="0"/>
          <c:extLst xmlns:c16r2="http://schemas.microsoft.com/office/drawing/2015/06/chart">
            <c:ext xmlns:c16="http://schemas.microsoft.com/office/drawing/2014/chart" uri="{C3380CC4-5D6E-409C-BE32-E72D297353CC}">
              <c16:uniqueId val="{00000011-0BDB-954F-803B-F6FEBE0B0133}"/>
            </c:ext>
          </c:extLst>
        </c:ser>
        <c:ser>
          <c:idx val="19"/>
          <c:order val="18"/>
          <c:tx>
            <c:strRef>
              <c:f>PlotCalc!$A$104</c:f>
              <c:strCache>
                <c:ptCount val="1"/>
                <c:pt idx="0">
                  <c:v>Leach 6</c:v>
                </c:pt>
              </c:strCache>
            </c:strRef>
          </c:tx>
          <c:spPr>
            <a:ln w="12700">
              <a:solidFill>
                <a:srgbClr val="FF0000"/>
              </a:solidFill>
            </a:ln>
          </c:spPr>
          <c:marker>
            <c:symbol val="none"/>
          </c:marker>
          <c:xVal>
            <c:numRef>
              <c:f>PlotCalc!$C$104:$C$105</c:f>
              <c:numCache>
                <c:formatCode>General</c:formatCode>
                <c:ptCount val="2"/>
                <c:pt idx="0">
                  <c:v>-797</c:v>
                </c:pt>
                <c:pt idx="1">
                  <c:v>-910.69970018540721</c:v>
                </c:pt>
              </c:numCache>
            </c:numRef>
          </c:xVal>
          <c:yVal>
            <c:numRef>
              <c:f>PlotCalc!$D$104:$D$105</c:f>
              <c:numCache>
                <c:formatCode>General</c:formatCode>
                <c:ptCount val="2"/>
                <c:pt idx="0">
                  <c:v>0</c:v>
                </c:pt>
                <c:pt idx="1">
                  <c:v>-552.42047226523835</c:v>
                </c:pt>
              </c:numCache>
            </c:numRef>
          </c:yVal>
          <c:smooth val="0"/>
          <c:extLst xmlns:c16r2="http://schemas.microsoft.com/office/drawing/2015/06/chart">
            <c:ext xmlns:c16="http://schemas.microsoft.com/office/drawing/2014/chart" uri="{C3380CC4-5D6E-409C-BE32-E72D297353CC}">
              <c16:uniqueId val="{00000012-0BDB-954F-803B-F6FEBE0B0133}"/>
            </c:ext>
          </c:extLst>
        </c:ser>
        <c:ser>
          <c:idx val="20"/>
          <c:order val="19"/>
          <c:tx>
            <c:strRef>
              <c:f>PlotCalc!$A$106</c:f>
              <c:strCache>
                <c:ptCount val="1"/>
                <c:pt idx="0">
                  <c:v>D 1</c:v>
                </c:pt>
              </c:strCache>
            </c:strRef>
          </c:tx>
          <c:spPr>
            <a:ln w="12700">
              <a:solidFill>
                <a:srgbClr val="FF0000"/>
              </a:solidFill>
            </a:ln>
          </c:spPr>
          <c:marker>
            <c:symbol val="none"/>
          </c:marker>
          <c:xVal>
            <c:numRef>
              <c:f>PlotCalc!$C$106:$C$107</c:f>
              <c:numCache>
                <c:formatCode>General</c:formatCode>
                <c:ptCount val="2"/>
                <c:pt idx="0">
                  <c:v>629.70354684059976</c:v>
                </c:pt>
                <c:pt idx="1">
                  <c:v>-1655.372554689694</c:v>
                </c:pt>
              </c:numCache>
            </c:numRef>
          </c:xVal>
          <c:yVal>
            <c:numRef>
              <c:f>PlotCalc!$D$106:$D$107</c:f>
              <c:numCache>
                <c:formatCode>General</c:formatCode>
                <c:ptCount val="2"/>
                <c:pt idx="0">
                  <c:v>-3835.31507231972</c:v>
                </c:pt>
                <c:pt idx="1">
                  <c:v>-4425.2533828362648</c:v>
                </c:pt>
              </c:numCache>
            </c:numRef>
          </c:yVal>
          <c:smooth val="0"/>
          <c:extLst xmlns:c16r2="http://schemas.microsoft.com/office/drawing/2015/06/chart">
            <c:ext xmlns:c16="http://schemas.microsoft.com/office/drawing/2014/chart" uri="{C3380CC4-5D6E-409C-BE32-E72D297353CC}">
              <c16:uniqueId val="{00000013-0BDB-954F-803B-F6FEBE0B0133}"/>
            </c:ext>
          </c:extLst>
        </c:ser>
        <c:ser>
          <c:idx val="21"/>
          <c:order val="20"/>
          <c:tx>
            <c:strRef>
              <c:f>PlotCalc!$A$108</c:f>
              <c:strCache>
                <c:ptCount val="1"/>
                <c:pt idx="0">
                  <c:v>D 2</c:v>
                </c:pt>
              </c:strCache>
            </c:strRef>
          </c:tx>
          <c:spPr>
            <a:ln w="12700">
              <a:solidFill>
                <a:srgbClr val="FF0000"/>
              </a:solidFill>
            </a:ln>
          </c:spPr>
          <c:marker>
            <c:symbol val="none"/>
          </c:marker>
          <c:xVal>
            <c:numRef>
              <c:f>PlotCalc!$C$108:$C$109</c:f>
              <c:numCache>
                <c:formatCode>General</c:formatCode>
                <c:ptCount val="2"/>
                <c:pt idx="0">
                  <c:v>615.57662795985425</c:v>
                </c:pt>
                <c:pt idx="1">
                  <c:v>-1519.229888360182</c:v>
                </c:pt>
              </c:numCache>
            </c:numRef>
          </c:xVal>
          <c:yVal>
            <c:numRef>
              <c:f>PlotCalc!$D$108:$D$109</c:f>
              <c:numCache>
                <c:formatCode>General</c:formatCode>
                <c:ptCount val="2"/>
                <c:pt idx="0">
                  <c:v>-2981.431924481014</c:v>
                </c:pt>
                <c:pt idx="1">
                  <c:v>-3572.0469749813474</c:v>
                </c:pt>
              </c:numCache>
            </c:numRef>
          </c:yVal>
          <c:smooth val="0"/>
          <c:extLst xmlns:c16r2="http://schemas.microsoft.com/office/drawing/2015/06/chart">
            <c:ext xmlns:c16="http://schemas.microsoft.com/office/drawing/2014/chart" uri="{C3380CC4-5D6E-409C-BE32-E72D297353CC}">
              <c16:uniqueId val="{00000014-0BDB-954F-803B-F6FEBE0B0133}"/>
            </c:ext>
          </c:extLst>
        </c:ser>
        <c:ser>
          <c:idx val="22"/>
          <c:order val="21"/>
          <c:tx>
            <c:strRef>
              <c:f>PlotCalc!$A$110</c:f>
              <c:strCache>
                <c:ptCount val="1"/>
                <c:pt idx="0">
                  <c:v>D 3</c:v>
                </c:pt>
              </c:strCache>
            </c:strRef>
          </c:tx>
          <c:spPr>
            <a:ln w="12700">
              <a:solidFill>
                <a:srgbClr val="FF0000"/>
              </a:solidFill>
            </a:ln>
          </c:spPr>
          <c:marker>
            <c:symbol val="none"/>
          </c:marker>
          <c:xVal>
            <c:numRef>
              <c:f>PlotCalc!$C$110:$C$111</c:f>
              <c:numCache>
                <c:formatCode>General</c:formatCode>
                <c:ptCount val="2"/>
                <c:pt idx="0">
                  <c:v>539.11574311802792</c:v>
                </c:pt>
                <c:pt idx="1">
                  <c:v>-1378.3891159136156</c:v>
                </c:pt>
              </c:numCache>
            </c:numRef>
          </c:xVal>
          <c:yVal>
            <c:numRef>
              <c:f>PlotCalc!$D$110:$D$111</c:f>
              <c:numCache>
                <c:formatCode>General</c:formatCode>
                <c:ptCount val="2"/>
                <c:pt idx="0">
                  <c:v>-2181.0759205120262</c:v>
                </c:pt>
                <c:pt idx="1">
                  <c:v>-2753.0690285037549</c:v>
                </c:pt>
              </c:numCache>
            </c:numRef>
          </c:yVal>
          <c:smooth val="0"/>
          <c:extLst xmlns:c16r2="http://schemas.microsoft.com/office/drawing/2015/06/chart">
            <c:ext xmlns:c16="http://schemas.microsoft.com/office/drawing/2014/chart" uri="{C3380CC4-5D6E-409C-BE32-E72D297353CC}">
              <c16:uniqueId val="{00000015-0BDB-954F-803B-F6FEBE0B0133}"/>
            </c:ext>
          </c:extLst>
        </c:ser>
        <c:ser>
          <c:idx val="23"/>
          <c:order val="22"/>
          <c:tx>
            <c:strRef>
              <c:f>PlotCalc!$A$112</c:f>
              <c:strCache>
                <c:ptCount val="1"/>
                <c:pt idx="0">
                  <c:v>D 4</c:v>
                </c:pt>
              </c:strCache>
            </c:strRef>
          </c:tx>
          <c:spPr>
            <a:ln w="12700">
              <a:solidFill>
                <a:srgbClr val="FF0000"/>
              </a:solidFill>
            </a:ln>
          </c:spPr>
          <c:marker>
            <c:symbol val="none"/>
          </c:marker>
          <c:xVal>
            <c:numRef>
              <c:f>PlotCalc!$C$112:$C$113</c:f>
              <c:numCache>
                <c:formatCode>General</c:formatCode>
                <c:ptCount val="2"/>
                <c:pt idx="0">
                  <c:v>417.05083004648463</c:v>
                </c:pt>
                <c:pt idx="1">
                  <c:v>-1228.3099326043389</c:v>
                </c:pt>
              </c:numCache>
            </c:numRef>
          </c:xVal>
          <c:yVal>
            <c:numRef>
              <c:f>PlotCalc!$D$112:$D$113</c:f>
              <c:numCache>
                <c:formatCode>General</c:formatCode>
                <c:ptCount val="2"/>
                <c:pt idx="0">
                  <c:v>-1424.8642061113328</c:v>
                </c:pt>
                <c:pt idx="1">
                  <c:v>-1978.4741416517818</c:v>
                </c:pt>
              </c:numCache>
            </c:numRef>
          </c:yVal>
          <c:smooth val="0"/>
          <c:extLst xmlns:c16r2="http://schemas.microsoft.com/office/drawing/2015/06/chart">
            <c:ext xmlns:c16="http://schemas.microsoft.com/office/drawing/2014/chart" uri="{C3380CC4-5D6E-409C-BE32-E72D297353CC}">
              <c16:uniqueId val="{00000016-0BDB-954F-803B-F6FEBE0B0133}"/>
            </c:ext>
          </c:extLst>
        </c:ser>
        <c:ser>
          <c:idx val="24"/>
          <c:order val="23"/>
          <c:tx>
            <c:strRef>
              <c:f>PlotCalc!$A$114</c:f>
              <c:strCache>
                <c:ptCount val="1"/>
                <c:pt idx="0">
                  <c:v>D 5</c:v>
                </c:pt>
              </c:strCache>
            </c:strRef>
          </c:tx>
          <c:spPr>
            <a:ln w="12700">
              <a:solidFill>
                <a:srgbClr val="FF0000"/>
              </a:solidFill>
            </a:ln>
          </c:spPr>
          <c:marker>
            <c:symbol val="none"/>
          </c:marker>
          <c:xVal>
            <c:numRef>
              <c:f>PlotCalc!$C$114:$C$115</c:f>
              <c:numCache>
                <c:formatCode>General</c:formatCode>
                <c:ptCount val="2"/>
                <c:pt idx="0">
                  <c:v>261.67940339968709</c:v>
                </c:pt>
                <c:pt idx="1">
                  <c:v>-1059.8011242813725</c:v>
                </c:pt>
              </c:numCache>
            </c:numRef>
          </c:xVal>
          <c:yVal>
            <c:numRef>
              <c:f>PlotCalc!$D$114:$D$115</c:f>
              <c:numCache>
                <c:formatCode>General</c:formatCode>
                <c:ptCount val="2"/>
                <c:pt idx="0">
                  <c:v>-750.53215157014665</c:v>
                </c:pt>
                <c:pt idx="1">
                  <c:v>-1212.7974595479232</c:v>
                </c:pt>
              </c:numCache>
            </c:numRef>
          </c:yVal>
          <c:smooth val="0"/>
          <c:extLst xmlns:c16r2="http://schemas.microsoft.com/office/drawing/2015/06/chart">
            <c:ext xmlns:c16="http://schemas.microsoft.com/office/drawing/2014/chart" uri="{C3380CC4-5D6E-409C-BE32-E72D297353CC}">
              <c16:uniqueId val="{00000017-0BDB-954F-803B-F6FEBE0B0133}"/>
            </c:ext>
          </c:extLst>
        </c:ser>
        <c:ser>
          <c:idx val="25"/>
          <c:order val="24"/>
          <c:tx>
            <c:strRef>
              <c:f>PlotCalc!$A$116</c:f>
              <c:strCache>
                <c:ptCount val="1"/>
                <c:pt idx="0">
                  <c:v>D 6</c:v>
                </c:pt>
              </c:strCache>
            </c:strRef>
          </c:tx>
          <c:spPr>
            <a:ln w="12700">
              <a:solidFill>
                <a:srgbClr val="FF0000"/>
              </a:solidFill>
            </a:ln>
          </c:spPr>
          <c:marker>
            <c:symbol val="none"/>
          </c:marker>
          <c:xVal>
            <c:numRef>
              <c:f>PlotCalc!$C$116:$C$117</c:f>
              <c:numCache>
                <c:formatCode>General</c:formatCode>
                <c:ptCount val="2"/>
                <c:pt idx="0">
                  <c:v>233.75595984943516</c:v>
                </c:pt>
                <c:pt idx="1">
                  <c:v>-910.69970018540721</c:v>
                </c:pt>
              </c:numCache>
            </c:numRef>
          </c:xVal>
          <c:yVal>
            <c:numRef>
              <c:f>PlotCalc!$D$116:$D$117</c:f>
              <c:numCache>
                <c:formatCode>General</c:formatCode>
                <c:ptCount val="2"/>
                <c:pt idx="0">
                  <c:v>-654.50985572019442</c:v>
                </c:pt>
                <c:pt idx="1">
                  <c:v>-552.42047226523835</c:v>
                </c:pt>
              </c:numCache>
            </c:numRef>
          </c:yVal>
          <c:smooth val="0"/>
          <c:extLst xmlns:c16r2="http://schemas.microsoft.com/office/drawing/2015/06/chart">
            <c:ext xmlns:c16="http://schemas.microsoft.com/office/drawing/2014/chart" uri="{C3380CC4-5D6E-409C-BE32-E72D297353CC}">
              <c16:uniqueId val="{00000018-0BDB-954F-803B-F6FEBE0B0133}"/>
            </c:ext>
          </c:extLst>
        </c:ser>
        <c:ser>
          <c:idx val="26"/>
          <c:order val="25"/>
          <c:tx>
            <c:strRef>
              <c:f>PlotCalc!$A$118</c:f>
              <c:strCache>
                <c:ptCount val="1"/>
                <c:pt idx="0">
                  <c:v>Head</c:v>
                </c:pt>
              </c:strCache>
            </c:strRef>
          </c:tx>
          <c:spPr>
            <a:ln w="12700">
              <a:solidFill>
                <a:srgbClr val="FF0000"/>
              </a:solidFill>
            </a:ln>
          </c:spPr>
          <c:marker>
            <c:symbol val="none"/>
          </c:marker>
          <c:xVal>
            <c:numRef>
              <c:f>PlotCalc!$C$118:$C$119</c:f>
              <c:numCache>
                <c:formatCode>General</c:formatCode>
                <c:ptCount val="2"/>
                <c:pt idx="0">
                  <c:v>0</c:v>
                </c:pt>
                <c:pt idx="1">
                  <c:v>-797</c:v>
                </c:pt>
              </c:numCache>
            </c:numRef>
          </c:xVal>
          <c:yVal>
            <c:numRef>
              <c:f>PlotCalc!$D$118:$D$119</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19-0BDB-954F-803B-F6FEBE0B0133}"/>
            </c:ext>
          </c:extLst>
        </c:ser>
        <c:ser>
          <c:idx val="5"/>
          <c:order val="26"/>
          <c:tx>
            <c:strRef>
              <c:f>PlotCalc!$A$78</c:f>
              <c:strCache>
                <c:ptCount val="1"/>
                <c:pt idx="0">
                  <c:v>Batten 6</c:v>
                </c:pt>
              </c:strCache>
            </c:strRef>
          </c:tx>
          <c:spPr>
            <a:ln w="12700">
              <a:solidFill>
                <a:srgbClr val="FF0000"/>
              </a:solidFill>
            </a:ln>
          </c:spPr>
          <c:marker>
            <c:symbol val="none"/>
          </c:marker>
          <c:xVal>
            <c:numRef>
              <c:f>PlotCalc!$C$78:$C$79</c:f>
              <c:numCache>
                <c:formatCode>General</c:formatCode>
                <c:ptCount val="2"/>
                <c:pt idx="0">
                  <c:v>-797</c:v>
                </c:pt>
                <c:pt idx="1">
                  <c:v>233.75595984943516</c:v>
                </c:pt>
              </c:numCache>
            </c:numRef>
          </c:xVal>
          <c:yVal>
            <c:numRef>
              <c:f>PlotCalc!$D$78:$D$79</c:f>
              <c:numCache>
                <c:formatCode>General</c:formatCode>
                <c:ptCount val="2"/>
                <c:pt idx="0">
                  <c:v>0</c:v>
                </c:pt>
                <c:pt idx="1">
                  <c:v>-654.50985572019442</c:v>
                </c:pt>
              </c:numCache>
            </c:numRef>
          </c:yVal>
          <c:smooth val="0"/>
          <c:extLst xmlns:c16r2="http://schemas.microsoft.com/office/drawing/2015/06/chart">
            <c:ext xmlns:c16="http://schemas.microsoft.com/office/drawing/2014/chart" uri="{C3380CC4-5D6E-409C-BE32-E72D297353CC}">
              <c16:uniqueId val="{0000001A-0BDB-954F-803B-F6FEBE0B0133}"/>
            </c:ext>
          </c:extLst>
        </c:ser>
        <c:dLbls>
          <c:showLegendKey val="0"/>
          <c:showVal val="0"/>
          <c:showCatName val="0"/>
          <c:showSerName val="0"/>
          <c:showPercent val="0"/>
          <c:showBubbleSize val="0"/>
        </c:dLbls>
        <c:axId val="42155008"/>
        <c:axId val="42160896"/>
      </c:scatterChart>
      <c:valAx>
        <c:axId val="42155008"/>
        <c:scaling>
          <c:orientation val="minMax"/>
          <c:min val="-2000"/>
        </c:scaling>
        <c:delete val="0"/>
        <c:axPos val="b"/>
        <c:numFmt formatCode="#,##0_);\(#,##0\)" sourceLinked="0"/>
        <c:majorTickMark val="out"/>
        <c:minorTickMark val="none"/>
        <c:tickLblPos val="none"/>
        <c:crossAx val="42160896"/>
        <c:crosses val="autoZero"/>
        <c:crossBetween val="midCat"/>
        <c:majorUnit val="500"/>
        <c:minorUnit val="100"/>
      </c:valAx>
      <c:valAx>
        <c:axId val="42160896"/>
        <c:scaling>
          <c:orientation val="minMax"/>
          <c:max val="0"/>
          <c:min val="-5100"/>
        </c:scaling>
        <c:delete val="0"/>
        <c:axPos val="l"/>
        <c:majorGridlines/>
        <c:numFmt formatCode="General" sourceLinked="1"/>
        <c:majorTickMark val="out"/>
        <c:minorTickMark val="none"/>
        <c:tickLblPos val="none"/>
        <c:crossAx val="42155008"/>
        <c:crosses val="autoZero"/>
        <c:crossBetween val="midCat"/>
      </c:valAx>
      <c:spPr>
        <a:noFill/>
      </c:spPr>
    </c:plotArea>
    <c:plotVisOnly val="1"/>
    <c:dispBlanksAs val="gap"/>
    <c:showDLblsOverMax val="0"/>
  </c:chart>
  <c:spPr>
    <a:solidFill>
      <a:schemeClr val="bg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16</xdr:col>
      <xdr:colOff>225425</xdr:colOff>
      <xdr:row>20</xdr:row>
      <xdr:rowOff>130175</xdr:rowOff>
    </xdr:from>
    <xdr:to>
      <xdr:col>18</xdr:col>
      <xdr:colOff>482469</xdr:colOff>
      <xdr:row>23</xdr:row>
      <xdr:rowOff>130175</xdr:rowOff>
    </xdr:to>
    <xdr:sp macro="" textlink="">
      <xdr:nvSpPr>
        <xdr:cNvPr id="12382" name="Line 52">
          <a:extLst>
            <a:ext uri="{FF2B5EF4-FFF2-40B4-BE49-F238E27FC236}">
              <a16:creationId xmlns:a16="http://schemas.microsoft.com/office/drawing/2014/main" xmlns="" id="{00000000-0008-0000-0000-00005E300000}"/>
            </a:ext>
          </a:extLst>
        </xdr:cNvPr>
        <xdr:cNvSpPr>
          <a:spLocks noChangeShapeType="1"/>
        </xdr:cNvSpPr>
      </xdr:nvSpPr>
      <xdr:spPr bwMode="auto">
        <a:xfrm flipV="1">
          <a:off x="14757400" y="3594100"/>
          <a:ext cx="226060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18</xdr:col>
      <xdr:colOff>482600</xdr:colOff>
      <xdr:row>20</xdr:row>
      <xdr:rowOff>130175</xdr:rowOff>
    </xdr:from>
    <xdr:to>
      <xdr:col>18</xdr:col>
      <xdr:colOff>667124</xdr:colOff>
      <xdr:row>23</xdr:row>
      <xdr:rowOff>130175</xdr:rowOff>
    </xdr:to>
    <xdr:sp macro="" textlink="">
      <xdr:nvSpPr>
        <xdr:cNvPr id="12383" name="Line 53">
          <a:extLst>
            <a:ext uri="{FF2B5EF4-FFF2-40B4-BE49-F238E27FC236}">
              <a16:creationId xmlns:a16="http://schemas.microsoft.com/office/drawing/2014/main" xmlns="" id="{00000000-0008-0000-0000-00005F300000}"/>
            </a:ext>
          </a:extLst>
        </xdr:cNvPr>
        <xdr:cNvSpPr>
          <a:spLocks noChangeShapeType="1"/>
        </xdr:cNvSpPr>
      </xdr:nvSpPr>
      <xdr:spPr bwMode="auto">
        <a:xfrm>
          <a:off x="17018000" y="3594100"/>
          <a:ext cx="16510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16</xdr:col>
      <xdr:colOff>225425</xdr:colOff>
      <xdr:row>23</xdr:row>
      <xdr:rowOff>130175</xdr:rowOff>
    </xdr:from>
    <xdr:to>
      <xdr:col>18</xdr:col>
      <xdr:colOff>666711</xdr:colOff>
      <xdr:row>23</xdr:row>
      <xdr:rowOff>130175</xdr:rowOff>
    </xdr:to>
    <xdr:sp macro="" textlink="">
      <xdr:nvSpPr>
        <xdr:cNvPr id="12384" name="Line 54">
          <a:extLst>
            <a:ext uri="{FF2B5EF4-FFF2-40B4-BE49-F238E27FC236}">
              <a16:creationId xmlns:a16="http://schemas.microsoft.com/office/drawing/2014/main" xmlns="" id="{00000000-0008-0000-0000-000060300000}"/>
            </a:ext>
          </a:extLst>
        </xdr:cNvPr>
        <xdr:cNvSpPr>
          <a:spLocks noChangeShapeType="1"/>
        </xdr:cNvSpPr>
      </xdr:nvSpPr>
      <xdr:spPr bwMode="auto">
        <a:xfrm flipH="1" flipV="1">
          <a:off x="14757400" y="4089400"/>
          <a:ext cx="2425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oneCellAnchor>
    <xdr:from>
      <xdr:col>17</xdr:col>
      <xdr:colOff>361950</xdr:colOff>
      <xdr:row>24</xdr:row>
      <xdr:rowOff>12700</xdr:rowOff>
    </xdr:from>
    <xdr:ext cx="89768" cy="165943"/>
    <xdr:sp macro="" textlink="">
      <xdr:nvSpPr>
        <xdr:cNvPr id="3127" name="Text Box 55">
          <a:extLst>
            <a:ext uri="{FF2B5EF4-FFF2-40B4-BE49-F238E27FC236}">
              <a16:creationId xmlns:a16="http://schemas.microsoft.com/office/drawing/2014/main" xmlns="" id="{00000000-0008-0000-0000-0000370C0000}"/>
            </a:ext>
          </a:extLst>
        </xdr:cNvPr>
        <xdr:cNvSpPr txBox="1">
          <a:spLocks noChangeArrowheads="1"/>
        </xdr:cNvSpPr>
      </xdr:nvSpPr>
      <xdr:spPr bwMode="auto">
        <a:xfrm>
          <a:off x="15157450" y="3970867"/>
          <a:ext cx="89768"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en-US" sz="1000" b="0" i="0" u="none" strike="noStrike" baseline="0">
              <a:solidFill>
                <a:srgbClr val="000000"/>
              </a:solidFill>
              <a:latin typeface="Arial"/>
              <a:ea typeface="Arial"/>
              <a:cs typeface="Arial"/>
            </a:rPr>
            <a:t>a</a:t>
          </a:r>
        </a:p>
      </xdr:txBody>
    </xdr:sp>
    <xdr:clientData/>
  </xdr:oneCellAnchor>
  <xdr:oneCellAnchor>
    <xdr:from>
      <xdr:col>19</xdr:col>
      <xdr:colOff>88900</xdr:colOff>
      <xdr:row>21</xdr:row>
      <xdr:rowOff>101600</xdr:rowOff>
    </xdr:from>
    <xdr:ext cx="89768" cy="165943"/>
    <xdr:sp macro="" textlink="">
      <xdr:nvSpPr>
        <xdr:cNvPr id="3128" name="Text Box 56">
          <a:extLst>
            <a:ext uri="{FF2B5EF4-FFF2-40B4-BE49-F238E27FC236}">
              <a16:creationId xmlns:a16="http://schemas.microsoft.com/office/drawing/2014/main" xmlns="" id="{00000000-0008-0000-0000-0000380C0000}"/>
            </a:ext>
          </a:extLst>
        </xdr:cNvPr>
        <xdr:cNvSpPr txBox="1">
          <a:spLocks noChangeArrowheads="1"/>
        </xdr:cNvSpPr>
      </xdr:nvSpPr>
      <xdr:spPr bwMode="auto">
        <a:xfrm>
          <a:off x="16408400" y="3583517"/>
          <a:ext cx="89768"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en-US" sz="1000" b="0" i="0" u="none" strike="noStrike" baseline="0">
              <a:solidFill>
                <a:srgbClr val="000000"/>
              </a:solidFill>
              <a:latin typeface="Arial"/>
              <a:ea typeface="Arial"/>
              <a:cs typeface="Arial"/>
            </a:rPr>
            <a:t>b</a:t>
          </a:r>
        </a:p>
      </xdr:txBody>
    </xdr:sp>
    <xdr:clientData/>
  </xdr:oneCellAnchor>
  <xdr:oneCellAnchor>
    <xdr:from>
      <xdr:col>16</xdr:col>
      <xdr:colOff>898525</xdr:colOff>
      <xdr:row>21</xdr:row>
      <xdr:rowOff>12700</xdr:rowOff>
    </xdr:from>
    <xdr:ext cx="82587" cy="165943"/>
    <xdr:sp macro="" textlink="">
      <xdr:nvSpPr>
        <xdr:cNvPr id="3129" name="Text Box 57">
          <a:extLst>
            <a:ext uri="{FF2B5EF4-FFF2-40B4-BE49-F238E27FC236}">
              <a16:creationId xmlns:a16="http://schemas.microsoft.com/office/drawing/2014/main" xmlns="" id="{00000000-0008-0000-0000-0000390C0000}"/>
            </a:ext>
          </a:extLst>
        </xdr:cNvPr>
        <xdr:cNvSpPr txBox="1">
          <a:spLocks noChangeArrowheads="1"/>
        </xdr:cNvSpPr>
      </xdr:nvSpPr>
      <xdr:spPr bwMode="auto">
        <a:xfrm>
          <a:off x="14498108" y="3494617"/>
          <a:ext cx="82587" cy="165943"/>
        </a:xfrm>
        <a:prstGeom prst="rect">
          <a:avLst/>
        </a:prstGeom>
        <a:noFill/>
        <a:ln w="9525">
          <a:noFill/>
          <a:miter lim="800000"/>
          <a:headEnd/>
          <a:tailEnd/>
        </a:ln>
      </xdr:spPr>
      <xdr:txBody>
        <a:bodyPr wrap="none" lIns="18288" tIns="18288" rIns="0" bIns="0" anchor="t" upright="1">
          <a:spAutoFit/>
        </a:bodyPr>
        <a:lstStyle/>
        <a:p>
          <a:pPr algn="l" rtl="0">
            <a:defRPr sz="1000"/>
          </a:pPr>
          <a:r>
            <a:rPr lang="en-US" sz="1000" b="0" i="0" u="none" strike="noStrike" baseline="0">
              <a:solidFill>
                <a:srgbClr val="000000"/>
              </a:solidFill>
              <a:latin typeface="Arial"/>
              <a:ea typeface="Arial"/>
              <a:cs typeface="Arial"/>
            </a:rPr>
            <a:t>c</a:t>
          </a:r>
        </a:p>
      </xdr:txBody>
    </xdr:sp>
    <xdr:clientData/>
  </xdr:oneCellAnchor>
  <xdr:twoCellAnchor editAs="oneCell">
    <xdr:from>
      <xdr:col>1</xdr:col>
      <xdr:colOff>130175</xdr:colOff>
      <xdr:row>1</xdr:row>
      <xdr:rowOff>142875</xdr:rowOff>
    </xdr:from>
    <xdr:to>
      <xdr:col>8</xdr:col>
      <xdr:colOff>207363</xdr:colOff>
      <xdr:row>5</xdr:row>
      <xdr:rowOff>41526</xdr:rowOff>
    </xdr:to>
    <xdr:sp macro="" textlink="">
      <xdr:nvSpPr>
        <xdr:cNvPr id="3130" name="Text Box 58">
          <a:extLst>
            <a:ext uri="{FF2B5EF4-FFF2-40B4-BE49-F238E27FC236}">
              <a16:creationId xmlns:a16="http://schemas.microsoft.com/office/drawing/2014/main" xmlns="" id="{00000000-0008-0000-0000-00003A0C0000}"/>
            </a:ext>
          </a:extLst>
        </xdr:cNvPr>
        <xdr:cNvSpPr txBox="1">
          <a:spLocks noChangeArrowheads="1"/>
        </xdr:cNvSpPr>
      </xdr:nvSpPr>
      <xdr:spPr bwMode="auto">
        <a:xfrm>
          <a:off x="892175" y="304800"/>
          <a:ext cx="5430238" cy="527301"/>
        </a:xfrm>
        <a:prstGeom prst="rect">
          <a:avLst/>
        </a:prstGeom>
        <a:noFill/>
        <a:ln w="9525">
          <a:noFill/>
          <a:miter lim="800000"/>
          <a:headEnd/>
          <a:tailEnd/>
        </a:ln>
      </xdr:spPr>
      <xdr:txBody>
        <a:bodyPr vertOverflow="clip" wrap="square" lIns="36576" tIns="22860" rIns="36576" bIns="0" anchor="t" upright="1"/>
        <a:lstStyle/>
        <a:p>
          <a:pPr algn="ctr" rtl="0">
            <a:lnSpc>
              <a:spcPts val="1900"/>
            </a:lnSpc>
            <a:defRPr sz="1000"/>
          </a:pPr>
          <a:r>
            <a:rPr lang="en-GB" sz="2000" b="1">
              <a:effectLst/>
              <a:latin typeface="Arial" panose="020B0604020202020204" pitchFamily="34" charset="0"/>
              <a:ea typeface="+mn-ea"/>
              <a:cs typeface="Arial" panose="020B0604020202020204" pitchFamily="34" charset="0"/>
            </a:rPr>
            <a:t>International Moth Class </a:t>
          </a:r>
        </a:p>
        <a:p>
          <a:pPr algn="ctr" rtl="0">
            <a:lnSpc>
              <a:spcPts val="1900"/>
            </a:lnSpc>
            <a:defRPr sz="1000"/>
          </a:pPr>
          <a:r>
            <a:rPr lang="en-GB" sz="2000" b="1">
              <a:effectLst/>
              <a:latin typeface="Arial" panose="020B0604020202020204" pitchFamily="34" charset="0"/>
              <a:ea typeface="+mn-ea"/>
              <a:cs typeface="Arial" panose="020B0604020202020204" pitchFamily="34" charset="0"/>
            </a:rPr>
            <a:t>Measurement Form and Certificate</a:t>
          </a:r>
          <a:endParaRPr lang="en-US" sz="2000" b="1" i="0" u="sng" strike="noStrike" baseline="0">
            <a:solidFill>
              <a:srgbClr val="000000"/>
            </a:solidFill>
            <a:latin typeface="Arial" panose="020B0604020202020204" pitchFamily="34" charset="0"/>
            <a:ea typeface="Arial"/>
            <a:cs typeface="Arial" panose="020B0604020202020204" pitchFamily="34" charset="0"/>
          </a:endParaRPr>
        </a:p>
      </xdr:txBody>
    </xdr:sp>
    <xdr:clientData/>
  </xdr:twoCellAnchor>
  <xdr:twoCellAnchor>
    <xdr:from>
      <xdr:col>0</xdr:col>
      <xdr:colOff>0</xdr:colOff>
      <xdr:row>0</xdr:row>
      <xdr:rowOff>47625</xdr:rowOff>
    </xdr:from>
    <xdr:to>
      <xdr:col>1</xdr:col>
      <xdr:colOff>552450</xdr:colOff>
      <xdr:row>7</xdr:row>
      <xdr:rowOff>76200</xdr:rowOff>
    </xdr:to>
    <xdr:pic>
      <xdr:nvPicPr>
        <xdr:cNvPr id="12445" name="Picture 1" descr="foilingmothlogo.jpg">
          <a:extLst>
            <a:ext uri="{FF2B5EF4-FFF2-40B4-BE49-F238E27FC236}">
              <a16:creationId xmlns:a16="http://schemas.microsoft.com/office/drawing/2014/main" xmlns="" id="{00000000-0008-0000-0000-00009D3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13144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76200</xdr:colOff>
      <xdr:row>29</xdr:row>
      <xdr:rowOff>57150</xdr:rowOff>
    </xdr:from>
    <xdr:to>
      <xdr:col>9</xdr:col>
      <xdr:colOff>828675</xdr:colOff>
      <xdr:row>49</xdr:row>
      <xdr:rowOff>71854</xdr:rowOff>
    </xdr:to>
    <xdr:graphicFrame macro="">
      <xdr:nvGraphicFramePr>
        <xdr:cNvPr id="60" name="Chart 59">
          <a:extLst>
            <a:ext uri="{FF2B5EF4-FFF2-40B4-BE49-F238E27FC236}">
              <a16:creationId xmlns:a16="http://schemas.microsoft.com/office/drawing/2014/main" xmlns="" id="{00000000-0008-0000-0000-00003C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714375</xdr:colOff>
      <xdr:row>0</xdr:row>
      <xdr:rowOff>114300</xdr:rowOff>
    </xdr:from>
    <xdr:to>
      <xdr:col>9</xdr:col>
      <xdr:colOff>784555</xdr:colOff>
      <xdr:row>6</xdr:row>
      <xdr:rowOff>115800</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29325" y="114300"/>
          <a:ext cx="1308430" cy="954000"/>
        </a:xfrm>
        <a:prstGeom prst="rect">
          <a:avLst/>
        </a:prstGeom>
      </xdr:spPr>
    </xdr:pic>
    <xdr:clientData/>
  </xdr:twoCellAnchor>
  <xdr:twoCellAnchor editAs="oneCell">
    <xdr:from>
      <xdr:col>0</xdr:col>
      <xdr:colOff>38101</xdr:colOff>
      <xdr:row>21</xdr:row>
      <xdr:rowOff>2</xdr:rowOff>
    </xdr:from>
    <xdr:to>
      <xdr:col>3</xdr:col>
      <xdr:colOff>731255</xdr:colOff>
      <xdr:row>50</xdr:row>
      <xdr:rowOff>152401</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4"/>
        <a:stretch>
          <a:fillRect/>
        </a:stretch>
      </xdr:blipFill>
      <xdr:spPr>
        <a:xfrm>
          <a:off x="38101" y="3533777"/>
          <a:ext cx="2979154" cy="4924424"/>
        </a:xfrm>
        <a:prstGeom prst="rect">
          <a:avLst/>
        </a:prstGeom>
      </xdr:spPr>
    </xdr:pic>
    <xdr:clientData/>
  </xdr:twoCellAnchor>
  <xdr:twoCellAnchor>
    <xdr:from>
      <xdr:col>0</xdr:col>
      <xdr:colOff>422275</xdr:colOff>
      <xdr:row>48</xdr:row>
      <xdr:rowOff>149225</xdr:rowOff>
    </xdr:from>
    <xdr:to>
      <xdr:col>3</xdr:col>
      <xdr:colOff>438150</xdr:colOff>
      <xdr:row>50</xdr:row>
      <xdr:rowOff>51012</xdr:rowOff>
    </xdr:to>
    <xdr:sp macro="" textlink="">
      <xdr:nvSpPr>
        <xdr:cNvPr id="17" name="Freeform 16">
          <a:extLst>
            <a:ext uri="{FF2B5EF4-FFF2-40B4-BE49-F238E27FC236}">
              <a16:creationId xmlns:a16="http://schemas.microsoft.com/office/drawing/2014/main" xmlns="" id="{00000000-0008-0000-0000-000011000000}"/>
            </a:ext>
          </a:extLst>
        </xdr:cNvPr>
        <xdr:cNvSpPr>
          <a:spLocks/>
        </xdr:cNvSpPr>
      </xdr:nvSpPr>
      <xdr:spPr bwMode="auto">
        <a:xfrm>
          <a:off x="422275" y="8074025"/>
          <a:ext cx="2301875" cy="225637"/>
        </a:xfrm>
        <a:custGeom>
          <a:avLst/>
          <a:gdLst>
            <a:gd name="T0" fmla="*/ 0 w 237"/>
            <a:gd name="T1" fmla="*/ 0 h 24"/>
            <a:gd name="T2" fmla="*/ 2147483647 w 237"/>
            <a:gd name="T3" fmla="*/ 2147483647 h 24"/>
            <a:gd name="T4" fmla="*/ 2147483647 w 237"/>
            <a:gd name="T5" fmla="*/ 2147483647 h 24"/>
            <a:gd name="T6" fmla="*/ 2147483647 w 237"/>
            <a:gd name="T7" fmla="*/ 2147483647 h 24"/>
            <a:gd name="T8" fmla="*/ 0 60000 65536"/>
            <a:gd name="T9" fmla="*/ 0 60000 65536"/>
            <a:gd name="T10" fmla="*/ 0 60000 65536"/>
            <a:gd name="T11" fmla="*/ 0 60000 65536"/>
            <a:gd name="T12" fmla="*/ 0 w 237"/>
            <a:gd name="T13" fmla="*/ 0 h 24"/>
            <a:gd name="T14" fmla="*/ 237 w 237"/>
            <a:gd name="T15" fmla="*/ 24 h 24"/>
          </a:gdLst>
          <a:ahLst/>
          <a:cxnLst>
            <a:cxn ang="T8">
              <a:pos x="T0" y="T1"/>
            </a:cxn>
            <a:cxn ang="T9">
              <a:pos x="T2" y="T3"/>
            </a:cxn>
            <a:cxn ang="T10">
              <a:pos x="T4" y="T5"/>
            </a:cxn>
            <a:cxn ang="T11">
              <a:pos x="T6" y="T7"/>
            </a:cxn>
          </a:cxnLst>
          <a:rect l="T12" t="T13" r="T14" b="T15"/>
          <a:pathLst>
            <a:path w="237" h="24">
              <a:moveTo>
                <a:pt x="0" y="0"/>
              </a:moveTo>
              <a:cubicBezTo>
                <a:pt x="27" y="6"/>
                <a:pt x="55" y="13"/>
                <a:pt x="88" y="17"/>
              </a:cubicBezTo>
              <a:cubicBezTo>
                <a:pt x="121" y="21"/>
                <a:pt x="174" y="24"/>
                <a:pt x="199" y="23"/>
              </a:cubicBezTo>
              <a:cubicBezTo>
                <a:pt x="224" y="22"/>
                <a:pt x="230" y="16"/>
                <a:pt x="237"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endParaRPr lang="en-US"/>
        </a:p>
      </xdr:txBody>
    </xdr:sp>
    <xdr:clientData/>
  </xdr:twoCellAnchor>
  <xdr:twoCellAnchor>
    <xdr:from>
      <xdr:col>2</xdr:col>
      <xdr:colOff>317500</xdr:colOff>
      <xdr:row>21</xdr:row>
      <xdr:rowOff>107950</xdr:rowOff>
    </xdr:from>
    <xdr:to>
      <xdr:col>3</xdr:col>
      <xdr:colOff>438150</xdr:colOff>
      <xdr:row>49</xdr:row>
      <xdr:rowOff>76200</xdr:rowOff>
    </xdr:to>
    <xdr:sp macro="" textlink="">
      <xdr:nvSpPr>
        <xdr:cNvPr id="18" name="Freeform 17">
          <a:extLst>
            <a:ext uri="{FF2B5EF4-FFF2-40B4-BE49-F238E27FC236}">
              <a16:creationId xmlns:a16="http://schemas.microsoft.com/office/drawing/2014/main" xmlns="" id="{00000000-0008-0000-0000-000012000000}"/>
            </a:ext>
          </a:extLst>
        </xdr:cNvPr>
        <xdr:cNvSpPr>
          <a:spLocks/>
        </xdr:cNvSpPr>
      </xdr:nvSpPr>
      <xdr:spPr bwMode="auto">
        <a:xfrm>
          <a:off x="1841500" y="3641725"/>
          <a:ext cx="882650" cy="4521200"/>
        </a:xfrm>
        <a:custGeom>
          <a:avLst/>
          <a:gdLst>
            <a:gd name="T0" fmla="*/ 2147483647 w 88"/>
            <a:gd name="T1" fmla="*/ 2147483647 h 544"/>
            <a:gd name="T2" fmla="*/ 2147483647 w 88"/>
            <a:gd name="T3" fmla="*/ 2147483647 h 544"/>
            <a:gd name="T4" fmla="*/ 2147483647 w 88"/>
            <a:gd name="T5" fmla="*/ 2147483647 h 544"/>
            <a:gd name="T6" fmla="*/ 0 w 88"/>
            <a:gd name="T7" fmla="*/ 0 h 544"/>
            <a:gd name="T8" fmla="*/ 0 60000 65536"/>
            <a:gd name="T9" fmla="*/ 0 60000 65536"/>
            <a:gd name="T10" fmla="*/ 0 60000 65536"/>
            <a:gd name="T11" fmla="*/ 0 60000 65536"/>
            <a:gd name="T12" fmla="*/ 0 w 88"/>
            <a:gd name="T13" fmla="*/ 0 h 544"/>
            <a:gd name="T14" fmla="*/ 88 w 88"/>
            <a:gd name="T15" fmla="*/ 544 h 544"/>
          </a:gdLst>
          <a:ahLst/>
          <a:cxnLst>
            <a:cxn ang="T8">
              <a:pos x="T0" y="T1"/>
            </a:cxn>
            <a:cxn ang="T9">
              <a:pos x="T2" y="T3"/>
            </a:cxn>
            <a:cxn ang="T10">
              <a:pos x="T4" y="T5"/>
            </a:cxn>
            <a:cxn ang="T11">
              <a:pos x="T6" y="T7"/>
            </a:cxn>
          </a:cxnLst>
          <a:rect l="T12" t="T13" r="T14" b="T15"/>
          <a:pathLst>
            <a:path w="88" h="544">
              <a:moveTo>
                <a:pt x="88" y="544"/>
              </a:moveTo>
              <a:cubicBezTo>
                <a:pt x="87" y="493"/>
                <a:pt x="87" y="442"/>
                <a:pt x="81" y="385"/>
              </a:cubicBezTo>
              <a:cubicBezTo>
                <a:pt x="75" y="328"/>
                <a:pt x="66" y="267"/>
                <a:pt x="53" y="203"/>
              </a:cubicBezTo>
              <a:cubicBezTo>
                <a:pt x="40" y="139"/>
                <a:pt x="20" y="69"/>
                <a:pt x="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endParaRPr lang="en-US"/>
        </a:p>
      </xdr:txBody>
    </xdr:sp>
    <xdr:clientData/>
  </xdr:twoCellAnchor>
  <xdr:twoCellAnchor>
    <xdr:from>
      <xdr:col>1</xdr:col>
      <xdr:colOff>109538</xdr:colOff>
      <xdr:row>21</xdr:row>
      <xdr:rowOff>104774</xdr:rowOff>
    </xdr:from>
    <xdr:to>
      <xdr:col>2</xdr:col>
      <xdr:colOff>314325</xdr:colOff>
      <xdr:row>22</xdr:row>
      <xdr:rowOff>52388</xdr:rowOff>
    </xdr:to>
    <xdr:sp macro="" textlink="">
      <xdr:nvSpPr>
        <xdr:cNvPr id="19" name="Freeform 18">
          <a:extLst>
            <a:ext uri="{FF2B5EF4-FFF2-40B4-BE49-F238E27FC236}">
              <a16:creationId xmlns:a16="http://schemas.microsoft.com/office/drawing/2014/main" xmlns="" id="{00000000-0008-0000-0000-000013000000}"/>
            </a:ext>
          </a:extLst>
        </xdr:cNvPr>
        <xdr:cNvSpPr>
          <a:spLocks/>
        </xdr:cNvSpPr>
      </xdr:nvSpPr>
      <xdr:spPr bwMode="auto">
        <a:xfrm>
          <a:off x="871538" y="3638549"/>
          <a:ext cx="966787" cy="119064"/>
        </a:xfrm>
        <a:custGeom>
          <a:avLst/>
          <a:gdLst>
            <a:gd name="T0" fmla="*/ 2147483647 w 99"/>
            <a:gd name="T1" fmla="*/ 0 h 11"/>
            <a:gd name="T2" fmla="*/ 0 w 99"/>
            <a:gd name="T3" fmla="*/ 2147483647 h 11"/>
            <a:gd name="T4" fmla="*/ 0 60000 65536"/>
            <a:gd name="T5" fmla="*/ 0 60000 65536"/>
            <a:gd name="T6" fmla="*/ 0 w 99"/>
            <a:gd name="T7" fmla="*/ 0 h 11"/>
            <a:gd name="T8" fmla="*/ 99 w 99"/>
            <a:gd name="T9" fmla="*/ 11 h 11"/>
          </a:gdLst>
          <a:ahLst/>
          <a:cxnLst>
            <a:cxn ang="T4">
              <a:pos x="T0" y="T1"/>
            </a:cxn>
            <a:cxn ang="T5">
              <a:pos x="T2" y="T3"/>
            </a:cxn>
          </a:cxnLst>
          <a:rect l="T6" t="T7" r="T8" b="T9"/>
          <a:pathLst>
            <a:path w="99" h="11">
              <a:moveTo>
                <a:pt x="99" y="0"/>
              </a:moveTo>
              <a:cubicBezTo>
                <a:pt x="57" y="4"/>
                <a:pt x="16" y="9"/>
                <a:pt x="0" y="1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endParaRPr lang="en-US"/>
        </a:p>
      </xdr:txBody>
    </xdr:sp>
    <xdr:clientData/>
  </xdr:twoCellAnchor>
  <xdr:twoCellAnchor>
    <xdr:from>
      <xdr:col>0</xdr:col>
      <xdr:colOff>400050</xdr:colOff>
      <xdr:row>22</xdr:row>
      <xdr:rowOff>52387</xdr:rowOff>
    </xdr:from>
    <xdr:to>
      <xdr:col>1</xdr:col>
      <xdr:colOff>104775</xdr:colOff>
      <xdr:row>49</xdr:row>
      <xdr:rowOff>9524</xdr:rowOff>
    </xdr:to>
    <xdr:sp macro="" textlink="">
      <xdr:nvSpPr>
        <xdr:cNvPr id="20" name="Freeform 19">
          <a:extLst>
            <a:ext uri="{FF2B5EF4-FFF2-40B4-BE49-F238E27FC236}">
              <a16:creationId xmlns:a16="http://schemas.microsoft.com/office/drawing/2014/main" xmlns="" id="{00000000-0008-0000-0000-000014000000}"/>
            </a:ext>
          </a:extLst>
        </xdr:cNvPr>
        <xdr:cNvSpPr>
          <a:spLocks/>
        </xdr:cNvSpPr>
      </xdr:nvSpPr>
      <xdr:spPr bwMode="auto">
        <a:xfrm>
          <a:off x="400050" y="3757612"/>
          <a:ext cx="466725" cy="4338637"/>
        </a:xfrm>
        <a:custGeom>
          <a:avLst/>
          <a:gdLst>
            <a:gd name="T0" fmla="*/ 2147483647 w 50"/>
            <a:gd name="T1" fmla="*/ 0 h 522"/>
            <a:gd name="T2" fmla="*/ 0 w 50"/>
            <a:gd name="T3" fmla="*/ 2147483647 h 522"/>
            <a:gd name="T4" fmla="*/ 0 60000 65536"/>
            <a:gd name="T5" fmla="*/ 0 60000 65536"/>
            <a:gd name="T6" fmla="*/ 0 w 50"/>
            <a:gd name="T7" fmla="*/ 0 h 522"/>
            <a:gd name="T8" fmla="*/ 50 w 50"/>
            <a:gd name="T9" fmla="*/ 522 h 522"/>
          </a:gdLst>
          <a:ahLst/>
          <a:cxnLst>
            <a:cxn ang="T4">
              <a:pos x="T0" y="T1"/>
            </a:cxn>
            <a:cxn ang="T5">
              <a:pos x="T2" y="T3"/>
            </a:cxn>
          </a:cxnLst>
          <a:rect l="T6" t="T7" r="T8" b="T9"/>
          <a:pathLst>
            <a:path w="50" h="522">
              <a:moveTo>
                <a:pt x="50" y="0"/>
              </a:moveTo>
              <a:cubicBezTo>
                <a:pt x="50" y="0"/>
                <a:pt x="25" y="261"/>
                <a:pt x="0" y="5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endParaRPr lang="en-US"/>
        </a:p>
      </xdr:txBody>
    </xdr:sp>
    <xdr:clientData/>
  </xdr:twoCellAnchor>
  <xdr:twoCellAnchor>
    <xdr:from>
      <xdr:col>1</xdr:col>
      <xdr:colOff>104775</xdr:colOff>
      <xdr:row>22</xdr:row>
      <xdr:rowOff>52388</xdr:rowOff>
    </xdr:from>
    <xdr:to>
      <xdr:col>2</xdr:col>
      <xdr:colOff>445294</xdr:colOff>
      <xdr:row>23</xdr:row>
      <xdr:rowOff>128589</xdr:rowOff>
    </xdr:to>
    <xdr:sp macro="" textlink="">
      <xdr:nvSpPr>
        <xdr:cNvPr id="21" name="Line 10">
          <a:extLst>
            <a:ext uri="{FF2B5EF4-FFF2-40B4-BE49-F238E27FC236}">
              <a16:creationId xmlns:a16="http://schemas.microsoft.com/office/drawing/2014/main" xmlns="" id="{00000000-0008-0000-0000-000015000000}"/>
            </a:ext>
          </a:extLst>
        </xdr:cNvPr>
        <xdr:cNvSpPr>
          <a:spLocks noChangeShapeType="1"/>
        </xdr:cNvSpPr>
      </xdr:nvSpPr>
      <xdr:spPr bwMode="auto">
        <a:xfrm>
          <a:off x="866775" y="3757613"/>
          <a:ext cx="1102519" cy="23812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1</xdr:col>
      <xdr:colOff>38100</xdr:colOff>
      <xdr:row>26</xdr:row>
      <xdr:rowOff>21432</xdr:rowOff>
    </xdr:from>
    <xdr:to>
      <xdr:col>2</xdr:col>
      <xdr:colOff>626269</xdr:colOff>
      <xdr:row>27</xdr:row>
      <xdr:rowOff>38100</xdr:rowOff>
    </xdr:to>
    <xdr:sp macro="" textlink="">
      <xdr:nvSpPr>
        <xdr:cNvPr id="22" name="Line 11">
          <a:extLst>
            <a:ext uri="{FF2B5EF4-FFF2-40B4-BE49-F238E27FC236}">
              <a16:creationId xmlns:a16="http://schemas.microsoft.com/office/drawing/2014/main" xmlns="" id="{00000000-0008-0000-0000-000016000000}"/>
            </a:ext>
          </a:extLst>
        </xdr:cNvPr>
        <xdr:cNvSpPr>
          <a:spLocks noChangeShapeType="1"/>
        </xdr:cNvSpPr>
      </xdr:nvSpPr>
      <xdr:spPr bwMode="auto">
        <a:xfrm>
          <a:off x="800100" y="4374357"/>
          <a:ext cx="1350169" cy="17859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0</xdr:col>
      <xdr:colOff>723900</xdr:colOff>
      <xdr:row>30</xdr:row>
      <xdr:rowOff>60325</xdr:rowOff>
    </xdr:from>
    <xdr:to>
      <xdr:col>3</xdr:col>
      <xdr:colOff>61913</xdr:colOff>
      <xdr:row>31</xdr:row>
      <xdr:rowOff>61913</xdr:rowOff>
    </xdr:to>
    <xdr:sp macro="" textlink="">
      <xdr:nvSpPr>
        <xdr:cNvPr id="23" name="Line 12">
          <a:extLst>
            <a:ext uri="{FF2B5EF4-FFF2-40B4-BE49-F238E27FC236}">
              <a16:creationId xmlns:a16="http://schemas.microsoft.com/office/drawing/2014/main" xmlns="" id="{00000000-0008-0000-0000-000017000000}"/>
            </a:ext>
          </a:extLst>
        </xdr:cNvPr>
        <xdr:cNvSpPr>
          <a:spLocks noChangeShapeType="1"/>
        </xdr:cNvSpPr>
      </xdr:nvSpPr>
      <xdr:spPr bwMode="auto">
        <a:xfrm>
          <a:off x="723900" y="5070475"/>
          <a:ext cx="1624013" cy="1635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0</xdr:col>
      <xdr:colOff>647699</xdr:colOff>
      <xdr:row>34</xdr:row>
      <xdr:rowOff>152400</xdr:rowOff>
    </xdr:from>
    <xdr:to>
      <xdr:col>3</xdr:col>
      <xdr:colOff>221456</xdr:colOff>
      <xdr:row>35</xdr:row>
      <xdr:rowOff>95250</xdr:rowOff>
    </xdr:to>
    <xdr:sp macro="" textlink="">
      <xdr:nvSpPr>
        <xdr:cNvPr id="24" name="Line 13">
          <a:extLst>
            <a:ext uri="{FF2B5EF4-FFF2-40B4-BE49-F238E27FC236}">
              <a16:creationId xmlns:a16="http://schemas.microsoft.com/office/drawing/2014/main" xmlns="" id="{00000000-0008-0000-0000-000018000000}"/>
            </a:ext>
          </a:extLst>
        </xdr:cNvPr>
        <xdr:cNvSpPr>
          <a:spLocks noChangeShapeType="1"/>
        </xdr:cNvSpPr>
      </xdr:nvSpPr>
      <xdr:spPr bwMode="auto">
        <a:xfrm>
          <a:off x="647699" y="5810250"/>
          <a:ext cx="1859757"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0</xdr:col>
      <xdr:colOff>564357</xdr:colOff>
      <xdr:row>39</xdr:row>
      <xdr:rowOff>102394</xdr:rowOff>
    </xdr:from>
    <xdr:to>
      <xdr:col>3</xdr:col>
      <xdr:colOff>342901</xdr:colOff>
      <xdr:row>40</xdr:row>
      <xdr:rowOff>9525</xdr:rowOff>
    </xdr:to>
    <xdr:sp macro="" textlink="">
      <xdr:nvSpPr>
        <xdr:cNvPr id="25" name="Line 14">
          <a:extLst>
            <a:ext uri="{FF2B5EF4-FFF2-40B4-BE49-F238E27FC236}">
              <a16:creationId xmlns:a16="http://schemas.microsoft.com/office/drawing/2014/main" xmlns="" id="{00000000-0008-0000-0000-000019000000}"/>
            </a:ext>
          </a:extLst>
        </xdr:cNvPr>
        <xdr:cNvSpPr>
          <a:spLocks noChangeShapeType="1"/>
        </xdr:cNvSpPr>
      </xdr:nvSpPr>
      <xdr:spPr bwMode="auto">
        <a:xfrm>
          <a:off x="564357" y="6569869"/>
          <a:ext cx="2064544" cy="6905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0</xdr:col>
      <xdr:colOff>484188</xdr:colOff>
      <xdr:row>44</xdr:row>
      <xdr:rowOff>107157</xdr:rowOff>
    </xdr:from>
    <xdr:to>
      <xdr:col>3</xdr:col>
      <xdr:colOff>419100</xdr:colOff>
      <xdr:row>44</xdr:row>
      <xdr:rowOff>142875</xdr:rowOff>
    </xdr:to>
    <xdr:sp macro="" textlink="">
      <xdr:nvSpPr>
        <xdr:cNvPr id="26" name="Line 15">
          <a:extLst>
            <a:ext uri="{FF2B5EF4-FFF2-40B4-BE49-F238E27FC236}">
              <a16:creationId xmlns:a16="http://schemas.microsoft.com/office/drawing/2014/main" xmlns="" id="{00000000-0008-0000-0000-00001A000000}"/>
            </a:ext>
          </a:extLst>
        </xdr:cNvPr>
        <xdr:cNvSpPr>
          <a:spLocks noChangeShapeType="1"/>
        </xdr:cNvSpPr>
      </xdr:nvSpPr>
      <xdr:spPr bwMode="auto">
        <a:xfrm>
          <a:off x="484188" y="7384257"/>
          <a:ext cx="2220912" cy="357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0</xdr:col>
      <xdr:colOff>407194</xdr:colOff>
      <xdr:row>48</xdr:row>
      <xdr:rowOff>161924</xdr:rowOff>
    </xdr:from>
    <xdr:to>
      <xdr:col>3</xdr:col>
      <xdr:colOff>438150</xdr:colOff>
      <xdr:row>49</xdr:row>
      <xdr:rowOff>69056</xdr:rowOff>
    </xdr:to>
    <xdr:sp macro="" textlink="">
      <xdr:nvSpPr>
        <xdr:cNvPr id="27" name="Line 16">
          <a:extLst>
            <a:ext uri="{FF2B5EF4-FFF2-40B4-BE49-F238E27FC236}">
              <a16:creationId xmlns:a16="http://schemas.microsoft.com/office/drawing/2014/main" xmlns="" id="{00000000-0008-0000-0000-00001B000000}"/>
            </a:ext>
          </a:extLst>
        </xdr:cNvPr>
        <xdr:cNvSpPr>
          <a:spLocks noChangeShapeType="1"/>
        </xdr:cNvSpPr>
      </xdr:nvSpPr>
      <xdr:spPr bwMode="auto">
        <a:xfrm>
          <a:off x="407194" y="8086724"/>
          <a:ext cx="2316956" cy="6905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1</xdr:col>
      <xdr:colOff>485775</xdr:colOff>
      <xdr:row>48</xdr:row>
      <xdr:rowOff>15875</xdr:rowOff>
    </xdr:from>
    <xdr:to>
      <xdr:col>2</xdr:col>
      <xdr:colOff>181650</xdr:colOff>
      <xdr:row>49</xdr:row>
      <xdr:rowOff>38100</xdr:rowOff>
    </xdr:to>
    <xdr:sp macro="" textlink="">
      <xdr:nvSpPr>
        <xdr:cNvPr id="28" name="Text Box 18">
          <a:extLst>
            <a:ext uri="{FF2B5EF4-FFF2-40B4-BE49-F238E27FC236}">
              <a16:creationId xmlns:a16="http://schemas.microsoft.com/office/drawing/2014/main" xmlns="" id="{00000000-0008-0000-0000-00001C000000}"/>
            </a:ext>
          </a:extLst>
        </xdr:cNvPr>
        <xdr:cNvSpPr txBox="1">
          <a:spLocks noChangeArrowheads="1"/>
        </xdr:cNvSpPr>
      </xdr:nvSpPr>
      <xdr:spPr bwMode="auto">
        <a:xfrm>
          <a:off x="1247775" y="7940675"/>
          <a:ext cx="457875" cy="18415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Foot</a:t>
          </a:r>
        </a:p>
      </xdr:txBody>
    </xdr:sp>
    <xdr:clientData/>
  </xdr:twoCellAnchor>
  <xdr:twoCellAnchor>
    <xdr:from>
      <xdr:col>1</xdr:col>
      <xdr:colOff>460375</xdr:colOff>
      <xdr:row>43</xdr:row>
      <xdr:rowOff>104775</xdr:rowOff>
    </xdr:from>
    <xdr:to>
      <xdr:col>2</xdr:col>
      <xdr:colOff>283225</xdr:colOff>
      <xdr:row>47</xdr:row>
      <xdr:rowOff>149291</xdr:rowOff>
    </xdr:to>
    <xdr:sp macro="" textlink="">
      <xdr:nvSpPr>
        <xdr:cNvPr id="29" name="Text Box 19">
          <a:extLst>
            <a:ext uri="{FF2B5EF4-FFF2-40B4-BE49-F238E27FC236}">
              <a16:creationId xmlns:a16="http://schemas.microsoft.com/office/drawing/2014/main" xmlns="" id="{00000000-0008-0000-0000-00001D000000}"/>
            </a:ext>
          </a:extLst>
        </xdr:cNvPr>
        <xdr:cNvSpPr txBox="1">
          <a:spLocks noChangeArrowheads="1"/>
        </xdr:cNvSpPr>
      </xdr:nvSpPr>
      <xdr:spPr bwMode="auto">
        <a:xfrm>
          <a:off x="1222375" y="7219950"/>
          <a:ext cx="584850" cy="692216"/>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Batten 1</a:t>
          </a:r>
        </a:p>
      </xdr:txBody>
    </xdr:sp>
    <xdr:clientData/>
  </xdr:twoCellAnchor>
  <xdr:twoCellAnchor>
    <xdr:from>
      <xdr:col>3</xdr:col>
      <xdr:colOff>298450</xdr:colOff>
      <xdr:row>37</xdr:row>
      <xdr:rowOff>6350</xdr:rowOff>
    </xdr:from>
    <xdr:to>
      <xdr:col>3</xdr:col>
      <xdr:colOff>652602</xdr:colOff>
      <xdr:row>38</xdr:row>
      <xdr:rowOff>19258</xdr:rowOff>
    </xdr:to>
    <xdr:sp macro="" textlink="">
      <xdr:nvSpPr>
        <xdr:cNvPr id="30" name="Text Box 20">
          <a:extLst>
            <a:ext uri="{FF2B5EF4-FFF2-40B4-BE49-F238E27FC236}">
              <a16:creationId xmlns:a16="http://schemas.microsoft.com/office/drawing/2014/main" xmlns="" id="{00000000-0008-0000-0000-00001E000000}"/>
            </a:ext>
          </a:extLst>
        </xdr:cNvPr>
        <xdr:cNvSpPr txBox="1">
          <a:spLocks noChangeArrowheads="1"/>
        </xdr:cNvSpPr>
      </xdr:nvSpPr>
      <xdr:spPr bwMode="auto">
        <a:xfrm>
          <a:off x="2584450" y="6149975"/>
          <a:ext cx="354152" cy="174833"/>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Luff 3</a:t>
          </a:r>
        </a:p>
      </xdr:txBody>
    </xdr:sp>
    <xdr:clientData/>
  </xdr:twoCellAnchor>
  <xdr:twoCellAnchor>
    <xdr:from>
      <xdr:col>3</xdr:col>
      <xdr:colOff>393700</xdr:colOff>
      <xdr:row>41</xdr:row>
      <xdr:rowOff>158750</xdr:rowOff>
    </xdr:from>
    <xdr:to>
      <xdr:col>3</xdr:col>
      <xdr:colOff>735219</xdr:colOff>
      <xdr:row>43</xdr:row>
      <xdr:rowOff>21908</xdr:rowOff>
    </xdr:to>
    <xdr:sp macro="" textlink="">
      <xdr:nvSpPr>
        <xdr:cNvPr id="31" name="Text Box 21">
          <a:extLst>
            <a:ext uri="{FF2B5EF4-FFF2-40B4-BE49-F238E27FC236}">
              <a16:creationId xmlns:a16="http://schemas.microsoft.com/office/drawing/2014/main" xmlns="" id="{00000000-0008-0000-0000-00001F000000}"/>
            </a:ext>
          </a:extLst>
        </xdr:cNvPr>
        <xdr:cNvSpPr txBox="1">
          <a:spLocks noChangeArrowheads="1"/>
        </xdr:cNvSpPr>
      </xdr:nvSpPr>
      <xdr:spPr bwMode="auto">
        <a:xfrm>
          <a:off x="2679700" y="6950075"/>
          <a:ext cx="341519" cy="187008"/>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Luff 2</a:t>
          </a:r>
        </a:p>
      </xdr:txBody>
    </xdr:sp>
    <xdr:clientData/>
  </xdr:twoCellAnchor>
  <xdr:twoCellAnchor>
    <xdr:from>
      <xdr:col>3</xdr:col>
      <xdr:colOff>393700</xdr:colOff>
      <xdr:row>47</xdr:row>
      <xdr:rowOff>22225</xdr:rowOff>
    </xdr:from>
    <xdr:to>
      <xdr:col>3</xdr:col>
      <xdr:colOff>736256</xdr:colOff>
      <xdr:row>48</xdr:row>
      <xdr:rowOff>28549</xdr:rowOff>
    </xdr:to>
    <xdr:sp macro="" textlink="">
      <xdr:nvSpPr>
        <xdr:cNvPr id="32" name="Text Box 22">
          <a:extLst>
            <a:ext uri="{FF2B5EF4-FFF2-40B4-BE49-F238E27FC236}">
              <a16:creationId xmlns:a16="http://schemas.microsoft.com/office/drawing/2014/main" xmlns="" id="{00000000-0008-0000-0000-000020000000}"/>
            </a:ext>
          </a:extLst>
        </xdr:cNvPr>
        <xdr:cNvSpPr txBox="1">
          <a:spLocks noChangeArrowheads="1"/>
        </xdr:cNvSpPr>
      </xdr:nvSpPr>
      <xdr:spPr bwMode="auto">
        <a:xfrm>
          <a:off x="2679700" y="7785100"/>
          <a:ext cx="342556" cy="168249"/>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Luff 1</a:t>
          </a:r>
        </a:p>
      </xdr:txBody>
    </xdr:sp>
    <xdr:clientData/>
  </xdr:twoCellAnchor>
  <xdr:twoCellAnchor>
    <xdr:from>
      <xdr:col>1</xdr:col>
      <xdr:colOff>488950</xdr:colOff>
      <xdr:row>38</xdr:row>
      <xdr:rowOff>111125</xdr:rowOff>
    </xdr:from>
    <xdr:to>
      <xdr:col>2</xdr:col>
      <xdr:colOff>311318</xdr:colOff>
      <xdr:row>39</xdr:row>
      <xdr:rowOff>149771</xdr:rowOff>
    </xdr:to>
    <xdr:sp macro="" textlink="">
      <xdr:nvSpPr>
        <xdr:cNvPr id="33" name="Text Box 23">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250950" y="6416675"/>
          <a:ext cx="584368" cy="200571"/>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Batten 2</a:t>
          </a:r>
        </a:p>
      </xdr:txBody>
    </xdr:sp>
    <xdr:clientData/>
  </xdr:twoCellAnchor>
  <xdr:twoCellAnchor>
    <xdr:from>
      <xdr:col>1</xdr:col>
      <xdr:colOff>469900</xdr:colOff>
      <xdr:row>34</xdr:row>
      <xdr:rowOff>28575</xdr:rowOff>
    </xdr:from>
    <xdr:to>
      <xdr:col>2</xdr:col>
      <xdr:colOff>292268</xdr:colOff>
      <xdr:row>35</xdr:row>
      <xdr:rowOff>28575</xdr:rowOff>
    </xdr:to>
    <xdr:sp macro="" textlink="">
      <xdr:nvSpPr>
        <xdr:cNvPr id="34" name="Text Box 24">
          <a:extLst>
            <a:ext uri="{FF2B5EF4-FFF2-40B4-BE49-F238E27FC236}">
              <a16:creationId xmlns:a16="http://schemas.microsoft.com/office/drawing/2014/main" xmlns="" id="{00000000-0008-0000-0000-000022000000}"/>
            </a:ext>
          </a:extLst>
        </xdr:cNvPr>
        <xdr:cNvSpPr txBox="1">
          <a:spLocks noChangeArrowheads="1"/>
        </xdr:cNvSpPr>
      </xdr:nvSpPr>
      <xdr:spPr bwMode="auto">
        <a:xfrm>
          <a:off x="1231900" y="5686425"/>
          <a:ext cx="584368"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Batten 3</a:t>
          </a:r>
        </a:p>
      </xdr:txBody>
    </xdr:sp>
    <xdr:clientData/>
  </xdr:twoCellAnchor>
  <xdr:twoCellAnchor>
    <xdr:from>
      <xdr:col>1</xdr:col>
      <xdr:colOff>473075</xdr:colOff>
      <xdr:row>29</xdr:row>
      <xdr:rowOff>136525</xdr:rowOff>
    </xdr:from>
    <xdr:to>
      <xdr:col>2</xdr:col>
      <xdr:colOff>304565</xdr:colOff>
      <xdr:row>30</xdr:row>
      <xdr:rowOff>158750</xdr:rowOff>
    </xdr:to>
    <xdr:sp macro="" textlink="">
      <xdr:nvSpPr>
        <xdr:cNvPr id="35" name="Text Box 25">
          <a:extLst>
            <a:ext uri="{FF2B5EF4-FFF2-40B4-BE49-F238E27FC236}">
              <a16:creationId xmlns:a16="http://schemas.microsoft.com/office/drawing/2014/main" xmlns="" id="{00000000-0008-0000-0000-000023000000}"/>
            </a:ext>
          </a:extLst>
        </xdr:cNvPr>
        <xdr:cNvSpPr txBox="1">
          <a:spLocks noChangeArrowheads="1"/>
        </xdr:cNvSpPr>
      </xdr:nvSpPr>
      <xdr:spPr bwMode="auto">
        <a:xfrm>
          <a:off x="1235075" y="4984750"/>
          <a:ext cx="593490" cy="18415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Batten 4</a:t>
          </a:r>
        </a:p>
      </xdr:txBody>
    </xdr:sp>
    <xdr:clientData/>
  </xdr:twoCellAnchor>
  <xdr:twoCellAnchor>
    <xdr:from>
      <xdr:col>1</xdr:col>
      <xdr:colOff>463550</xdr:colOff>
      <xdr:row>25</xdr:row>
      <xdr:rowOff>120650</xdr:rowOff>
    </xdr:from>
    <xdr:to>
      <xdr:col>2</xdr:col>
      <xdr:colOff>295040</xdr:colOff>
      <xdr:row>26</xdr:row>
      <xdr:rowOff>111312</xdr:rowOff>
    </xdr:to>
    <xdr:sp macro="" textlink="">
      <xdr:nvSpPr>
        <xdr:cNvPr id="36" name="Text Box 26">
          <a:extLst>
            <a:ext uri="{FF2B5EF4-FFF2-40B4-BE49-F238E27FC236}">
              <a16:creationId xmlns:a16="http://schemas.microsoft.com/office/drawing/2014/main" xmlns="" id="{00000000-0008-0000-0000-000024000000}"/>
            </a:ext>
          </a:extLst>
        </xdr:cNvPr>
        <xdr:cNvSpPr txBox="1">
          <a:spLocks noChangeArrowheads="1"/>
        </xdr:cNvSpPr>
      </xdr:nvSpPr>
      <xdr:spPr bwMode="auto">
        <a:xfrm>
          <a:off x="1225550" y="4311650"/>
          <a:ext cx="593490" cy="152587"/>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Batten 5</a:t>
          </a:r>
        </a:p>
      </xdr:txBody>
    </xdr:sp>
    <xdr:clientData/>
  </xdr:twoCellAnchor>
  <xdr:twoCellAnchor>
    <xdr:from>
      <xdr:col>1</xdr:col>
      <xdr:colOff>377825</xdr:colOff>
      <xdr:row>22</xdr:row>
      <xdr:rowOff>25400</xdr:rowOff>
    </xdr:from>
    <xdr:to>
      <xdr:col>2</xdr:col>
      <xdr:colOff>209315</xdr:colOff>
      <xdr:row>23</xdr:row>
      <xdr:rowOff>60659</xdr:rowOff>
    </xdr:to>
    <xdr:sp macro="" textlink="">
      <xdr:nvSpPr>
        <xdr:cNvPr id="37" name="Text Box 27">
          <a:extLst>
            <a:ext uri="{FF2B5EF4-FFF2-40B4-BE49-F238E27FC236}">
              <a16:creationId xmlns:a16="http://schemas.microsoft.com/office/drawing/2014/main" xmlns="" id="{00000000-0008-0000-0000-000025000000}"/>
            </a:ext>
          </a:extLst>
        </xdr:cNvPr>
        <xdr:cNvSpPr txBox="1">
          <a:spLocks noChangeArrowheads="1"/>
        </xdr:cNvSpPr>
      </xdr:nvSpPr>
      <xdr:spPr bwMode="auto">
        <a:xfrm>
          <a:off x="1139825" y="3730625"/>
          <a:ext cx="593490" cy="197184"/>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Batten 6</a:t>
          </a:r>
        </a:p>
      </xdr:txBody>
    </xdr:sp>
    <xdr:clientData/>
  </xdr:twoCellAnchor>
  <xdr:twoCellAnchor>
    <xdr:from>
      <xdr:col>1</xdr:col>
      <xdr:colOff>196850</xdr:colOff>
      <xdr:row>21</xdr:row>
      <xdr:rowOff>19050</xdr:rowOff>
    </xdr:from>
    <xdr:to>
      <xdr:col>2</xdr:col>
      <xdr:colOff>18767</xdr:colOff>
      <xdr:row>22</xdr:row>
      <xdr:rowOff>9525</xdr:rowOff>
    </xdr:to>
    <xdr:sp macro="" textlink="">
      <xdr:nvSpPr>
        <xdr:cNvPr id="38" name="Text Box 28">
          <a:extLst>
            <a:ext uri="{FF2B5EF4-FFF2-40B4-BE49-F238E27FC236}">
              <a16:creationId xmlns:a16="http://schemas.microsoft.com/office/drawing/2014/main" xmlns="" id="{00000000-0008-0000-0000-000026000000}"/>
            </a:ext>
          </a:extLst>
        </xdr:cNvPr>
        <xdr:cNvSpPr txBox="1">
          <a:spLocks noChangeArrowheads="1"/>
        </xdr:cNvSpPr>
      </xdr:nvSpPr>
      <xdr:spPr bwMode="auto">
        <a:xfrm>
          <a:off x="958850" y="3552825"/>
          <a:ext cx="583917"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Head</a:t>
          </a:r>
        </a:p>
      </xdr:txBody>
    </xdr:sp>
    <xdr:clientData/>
  </xdr:twoCellAnchor>
  <xdr:twoCellAnchor>
    <xdr:from>
      <xdr:col>0</xdr:col>
      <xdr:colOff>393700</xdr:colOff>
      <xdr:row>44</xdr:row>
      <xdr:rowOff>138112</xdr:rowOff>
    </xdr:from>
    <xdr:to>
      <xdr:col>3</xdr:col>
      <xdr:colOff>421481</xdr:colOff>
      <xdr:row>48</xdr:row>
      <xdr:rowOff>158814</xdr:rowOff>
    </xdr:to>
    <xdr:sp macro="" textlink="">
      <xdr:nvSpPr>
        <xdr:cNvPr id="39" name="Line 29">
          <a:extLst>
            <a:ext uri="{FF2B5EF4-FFF2-40B4-BE49-F238E27FC236}">
              <a16:creationId xmlns:a16="http://schemas.microsoft.com/office/drawing/2014/main" xmlns="" id="{00000000-0008-0000-0000-000027000000}"/>
            </a:ext>
          </a:extLst>
        </xdr:cNvPr>
        <xdr:cNvSpPr>
          <a:spLocks noChangeShapeType="1"/>
        </xdr:cNvSpPr>
      </xdr:nvSpPr>
      <xdr:spPr bwMode="auto">
        <a:xfrm flipV="1">
          <a:off x="393700" y="7415212"/>
          <a:ext cx="2313781" cy="66840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0</xdr:col>
      <xdr:colOff>476250</xdr:colOff>
      <xdr:row>40</xdr:row>
      <xdr:rowOff>11904</xdr:rowOff>
    </xdr:from>
    <xdr:to>
      <xdr:col>3</xdr:col>
      <xdr:colOff>340519</xdr:colOff>
      <xdr:row>44</xdr:row>
      <xdr:rowOff>114299</xdr:rowOff>
    </xdr:to>
    <xdr:sp macro="" textlink="">
      <xdr:nvSpPr>
        <xdr:cNvPr id="40" name="Line 30">
          <a:extLst>
            <a:ext uri="{FF2B5EF4-FFF2-40B4-BE49-F238E27FC236}">
              <a16:creationId xmlns:a16="http://schemas.microsoft.com/office/drawing/2014/main" xmlns="" id="{00000000-0008-0000-0000-000028000000}"/>
            </a:ext>
          </a:extLst>
        </xdr:cNvPr>
        <xdr:cNvSpPr>
          <a:spLocks noChangeShapeType="1"/>
        </xdr:cNvSpPr>
      </xdr:nvSpPr>
      <xdr:spPr bwMode="auto">
        <a:xfrm flipV="1">
          <a:off x="476250" y="6641304"/>
          <a:ext cx="2150269" cy="75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0</xdr:col>
      <xdr:colOff>571500</xdr:colOff>
      <xdr:row>35</xdr:row>
      <xdr:rowOff>95249</xdr:rowOff>
    </xdr:from>
    <xdr:to>
      <xdr:col>3</xdr:col>
      <xdr:colOff>216694</xdr:colOff>
      <xdr:row>39</xdr:row>
      <xdr:rowOff>92116</xdr:rowOff>
    </xdr:to>
    <xdr:sp macro="" textlink="">
      <xdr:nvSpPr>
        <xdr:cNvPr id="41" name="Line 31">
          <a:extLst>
            <a:ext uri="{FF2B5EF4-FFF2-40B4-BE49-F238E27FC236}">
              <a16:creationId xmlns:a16="http://schemas.microsoft.com/office/drawing/2014/main" xmlns="" id="{00000000-0008-0000-0000-000029000000}"/>
            </a:ext>
          </a:extLst>
        </xdr:cNvPr>
        <xdr:cNvSpPr>
          <a:spLocks noChangeShapeType="1"/>
        </xdr:cNvSpPr>
      </xdr:nvSpPr>
      <xdr:spPr bwMode="auto">
        <a:xfrm flipV="1">
          <a:off x="571500" y="5915024"/>
          <a:ext cx="1931194" cy="64456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0</xdr:col>
      <xdr:colOff>650081</xdr:colOff>
      <xdr:row>31</xdr:row>
      <xdr:rowOff>66674</xdr:rowOff>
    </xdr:from>
    <xdr:to>
      <xdr:col>3</xdr:col>
      <xdr:colOff>64294</xdr:colOff>
      <xdr:row>34</xdr:row>
      <xdr:rowOff>157163</xdr:rowOff>
    </xdr:to>
    <xdr:sp macro="" textlink="">
      <xdr:nvSpPr>
        <xdr:cNvPr id="42" name="Line 32">
          <a:extLst>
            <a:ext uri="{FF2B5EF4-FFF2-40B4-BE49-F238E27FC236}">
              <a16:creationId xmlns:a16="http://schemas.microsoft.com/office/drawing/2014/main" xmlns="" id="{00000000-0008-0000-0000-00002A000000}"/>
            </a:ext>
          </a:extLst>
        </xdr:cNvPr>
        <xdr:cNvSpPr>
          <a:spLocks noChangeShapeType="1"/>
        </xdr:cNvSpPr>
      </xdr:nvSpPr>
      <xdr:spPr bwMode="auto">
        <a:xfrm flipV="1">
          <a:off x="650081" y="5238749"/>
          <a:ext cx="1700213" cy="57626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0</xdr:col>
      <xdr:colOff>723900</xdr:colOff>
      <xdr:row>27</xdr:row>
      <xdr:rowOff>42862</xdr:rowOff>
    </xdr:from>
    <xdr:to>
      <xdr:col>2</xdr:col>
      <xdr:colOff>626269</xdr:colOff>
      <xdr:row>30</xdr:row>
      <xdr:rowOff>60324</xdr:rowOff>
    </xdr:to>
    <xdr:sp macro="" textlink="">
      <xdr:nvSpPr>
        <xdr:cNvPr id="43" name="Line 33">
          <a:extLst>
            <a:ext uri="{FF2B5EF4-FFF2-40B4-BE49-F238E27FC236}">
              <a16:creationId xmlns:a16="http://schemas.microsoft.com/office/drawing/2014/main" xmlns="" id="{00000000-0008-0000-0000-00002B000000}"/>
            </a:ext>
          </a:extLst>
        </xdr:cNvPr>
        <xdr:cNvSpPr>
          <a:spLocks noChangeShapeType="1"/>
        </xdr:cNvSpPr>
      </xdr:nvSpPr>
      <xdr:spPr bwMode="auto">
        <a:xfrm flipV="1">
          <a:off x="723900" y="4557712"/>
          <a:ext cx="1426369" cy="5127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1</xdr:col>
      <xdr:colOff>47625</xdr:colOff>
      <xdr:row>23</xdr:row>
      <xdr:rowOff>128587</xdr:rowOff>
    </xdr:from>
    <xdr:to>
      <xdr:col>2</xdr:col>
      <xdr:colOff>440531</xdr:colOff>
      <xdr:row>26</xdr:row>
      <xdr:rowOff>15873</xdr:rowOff>
    </xdr:to>
    <xdr:sp macro="" textlink="">
      <xdr:nvSpPr>
        <xdr:cNvPr id="44" name="Line 34">
          <a:extLst>
            <a:ext uri="{FF2B5EF4-FFF2-40B4-BE49-F238E27FC236}">
              <a16:creationId xmlns:a16="http://schemas.microsoft.com/office/drawing/2014/main" xmlns="" id="{00000000-0008-0000-0000-00002C000000}"/>
            </a:ext>
          </a:extLst>
        </xdr:cNvPr>
        <xdr:cNvSpPr>
          <a:spLocks noChangeShapeType="1"/>
        </xdr:cNvSpPr>
      </xdr:nvSpPr>
      <xdr:spPr bwMode="auto">
        <a:xfrm flipV="1">
          <a:off x="809625" y="3995737"/>
          <a:ext cx="1154906" cy="37306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endParaRPr lang="en-US"/>
        </a:p>
      </xdr:txBody>
    </xdr:sp>
    <xdr:clientData/>
  </xdr:twoCellAnchor>
  <xdr:twoCellAnchor>
    <xdr:from>
      <xdr:col>3</xdr:col>
      <xdr:colOff>133350</xdr:colOff>
      <xdr:row>32</xdr:row>
      <xdr:rowOff>136525</xdr:rowOff>
    </xdr:from>
    <xdr:to>
      <xdr:col>3</xdr:col>
      <xdr:colOff>511335</xdr:colOff>
      <xdr:row>33</xdr:row>
      <xdr:rowOff>149225</xdr:rowOff>
    </xdr:to>
    <xdr:sp macro="" textlink="">
      <xdr:nvSpPr>
        <xdr:cNvPr id="45" name="Text Box 35">
          <a:extLst>
            <a:ext uri="{FF2B5EF4-FFF2-40B4-BE49-F238E27FC236}">
              <a16:creationId xmlns:a16="http://schemas.microsoft.com/office/drawing/2014/main" xmlns="" id="{00000000-0008-0000-0000-00002D000000}"/>
            </a:ext>
          </a:extLst>
        </xdr:cNvPr>
        <xdr:cNvSpPr txBox="1">
          <a:spLocks noChangeArrowheads="1"/>
        </xdr:cNvSpPr>
      </xdr:nvSpPr>
      <xdr:spPr bwMode="auto">
        <a:xfrm>
          <a:off x="2419350" y="5470525"/>
          <a:ext cx="377985" cy="17462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Luff 4</a:t>
          </a:r>
        </a:p>
      </xdr:txBody>
    </xdr:sp>
    <xdr:clientData/>
  </xdr:twoCellAnchor>
  <xdr:twoCellAnchor>
    <xdr:from>
      <xdr:col>2</xdr:col>
      <xdr:colOff>730250</xdr:colOff>
      <xdr:row>28</xdr:row>
      <xdr:rowOff>161925</xdr:rowOff>
    </xdr:from>
    <xdr:to>
      <xdr:col>3</xdr:col>
      <xdr:colOff>380401</xdr:colOff>
      <xdr:row>30</xdr:row>
      <xdr:rowOff>15875</xdr:rowOff>
    </xdr:to>
    <xdr:sp macro="" textlink="">
      <xdr:nvSpPr>
        <xdr:cNvPr id="46" name="Text Box 36">
          <a:extLst>
            <a:ext uri="{FF2B5EF4-FFF2-40B4-BE49-F238E27FC236}">
              <a16:creationId xmlns:a16="http://schemas.microsoft.com/office/drawing/2014/main" xmlns="" id="{00000000-0008-0000-0000-00002E000000}"/>
            </a:ext>
          </a:extLst>
        </xdr:cNvPr>
        <xdr:cNvSpPr txBox="1">
          <a:spLocks noChangeArrowheads="1"/>
        </xdr:cNvSpPr>
      </xdr:nvSpPr>
      <xdr:spPr bwMode="auto">
        <a:xfrm>
          <a:off x="2254250" y="4838700"/>
          <a:ext cx="412151" cy="18732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Luff 5</a:t>
          </a:r>
        </a:p>
      </xdr:txBody>
    </xdr:sp>
    <xdr:clientData/>
  </xdr:twoCellAnchor>
  <xdr:twoCellAnchor>
    <xdr:from>
      <xdr:col>2</xdr:col>
      <xdr:colOff>552450</xdr:colOff>
      <xdr:row>24</xdr:row>
      <xdr:rowOff>101600</xdr:rowOff>
    </xdr:from>
    <xdr:to>
      <xdr:col>3</xdr:col>
      <xdr:colOff>211904</xdr:colOff>
      <xdr:row>25</xdr:row>
      <xdr:rowOff>140138</xdr:rowOff>
    </xdr:to>
    <xdr:sp macro="" textlink="">
      <xdr:nvSpPr>
        <xdr:cNvPr id="47" name="Text Box 37">
          <a:extLst>
            <a:ext uri="{FF2B5EF4-FFF2-40B4-BE49-F238E27FC236}">
              <a16:creationId xmlns:a16="http://schemas.microsoft.com/office/drawing/2014/main" xmlns="" id="{00000000-0008-0000-0000-00002F000000}"/>
            </a:ext>
          </a:extLst>
        </xdr:cNvPr>
        <xdr:cNvSpPr txBox="1">
          <a:spLocks noChangeArrowheads="1"/>
        </xdr:cNvSpPr>
      </xdr:nvSpPr>
      <xdr:spPr bwMode="auto">
        <a:xfrm>
          <a:off x="2076450" y="4130675"/>
          <a:ext cx="421454" cy="200463"/>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Luff 6</a:t>
          </a:r>
        </a:p>
      </xdr:txBody>
    </xdr:sp>
    <xdr:clientData/>
  </xdr:twoCellAnchor>
  <xdr:twoCellAnchor>
    <xdr:from>
      <xdr:col>2</xdr:col>
      <xdr:colOff>393700</xdr:colOff>
      <xdr:row>22</xdr:row>
      <xdr:rowOff>15875</xdr:rowOff>
    </xdr:from>
    <xdr:to>
      <xdr:col>3</xdr:col>
      <xdr:colOff>73005</xdr:colOff>
      <xdr:row>23</xdr:row>
      <xdr:rowOff>7038</xdr:rowOff>
    </xdr:to>
    <xdr:sp macro="" textlink="">
      <xdr:nvSpPr>
        <xdr:cNvPr id="48" name="Text Box 38">
          <a:extLst>
            <a:ext uri="{FF2B5EF4-FFF2-40B4-BE49-F238E27FC236}">
              <a16:creationId xmlns:a16="http://schemas.microsoft.com/office/drawing/2014/main" xmlns="" id="{00000000-0008-0000-0000-000030000000}"/>
            </a:ext>
          </a:extLst>
        </xdr:cNvPr>
        <xdr:cNvSpPr txBox="1">
          <a:spLocks noChangeArrowheads="1"/>
        </xdr:cNvSpPr>
      </xdr:nvSpPr>
      <xdr:spPr bwMode="auto">
        <a:xfrm>
          <a:off x="1917700" y="3721100"/>
          <a:ext cx="441305" cy="153088"/>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Luff 7</a:t>
          </a:r>
        </a:p>
      </xdr:txBody>
    </xdr:sp>
    <xdr:clientData/>
  </xdr:twoCellAnchor>
  <xdr:twoCellAnchor>
    <xdr:from>
      <xdr:col>0</xdr:col>
      <xdr:colOff>0</xdr:colOff>
      <xdr:row>45</xdr:row>
      <xdr:rowOff>76200</xdr:rowOff>
    </xdr:from>
    <xdr:to>
      <xdr:col>0</xdr:col>
      <xdr:colOff>476089</xdr:colOff>
      <xdr:row>47</xdr:row>
      <xdr:rowOff>92075</xdr:rowOff>
    </xdr:to>
    <xdr:sp macro="" textlink="">
      <xdr:nvSpPr>
        <xdr:cNvPr id="49" name="Text Box 39">
          <a:extLst>
            <a:ext uri="{FF2B5EF4-FFF2-40B4-BE49-F238E27FC236}">
              <a16:creationId xmlns:a16="http://schemas.microsoft.com/office/drawing/2014/main" xmlns="" id="{00000000-0008-0000-0000-000031000000}"/>
            </a:ext>
          </a:extLst>
        </xdr:cNvPr>
        <xdr:cNvSpPr txBox="1">
          <a:spLocks noChangeArrowheads="1"/>
        </xdr:cNvSpPr>
      </xdr:nvSpPr>
      <xdr:spPr bwMode="auto">
        <a:xfrm>
          <a:off x="0" y="7515225"/>
          <a:ext cx="476089" cy="3397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800" b="0" i="0" u="none" strike="noStrike" baseline="0">
              <a:solidFill>
                <a:srgbClr val="000000"/>
              </a:solidFill>
              <a:latin typeface="Arial"/>
              <a:ea typeface="Arial"/>
              <a:cs typeface="Arial"/>
            </a:rPr>
            <a:t>Leach 1</a:t>
          </a:r>
        </a:p>
      </xdr:txBody>
    </xdr:sp>
    <xdr:clientData/>
  </xdr:twoCellAnchor>
  <xdr:twoCellAnchor>
    <xdr:from>
      <xdr:col>0</xdr:col>
      <xdr:colOff>9525</xdr:colOff>
      <xdr:row>40</xdr:row>
      <xdr:rowOff>142875</xdr:rowOff>
    </xdr:from>
    <xdr:to>
      <xdr:col>0</xdr:col>
      <xdr:colOff>548458</xdr:colOff>
      <xdr:row>42</xdr:row>
      <xdr:rowOff>91962</xdr:rowOff>
    </xdr:to>
    <xdr:sp macro="" textlink="">
      <xdr:nvSpPr>
        <xdr:cNvPr id="50" name="Text Box 40">
          <a:extLst>
            <a:ext uri="{FF2B5EF4-FFF2-40B4-BE49-F238E27FC236}">
              <a16:creationId xmlns:a16="http://schemas.microsoft.com/office/drawing/2014/main" xmlns="" id="{00000000-0008-0000-0000-000032000000}"/>
            </a:ext>
          </a:extLst>
        </xdr:cNvPr>
        <xdr:cNvSpPr txBox="1">
          <a:spLocks noChangeArrowheads="1"/>
        </xdr:cNvSpPr>
      </xdr:nvSpPr>
      <xdr:spPr bwMode="auto">
        <a:xfrm>
          <a:off x="9525" y="6772275"/>
          <a:ext cx="538933" cy="272937"/>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800" b="0" i="0" u="none" strike="noStrike" baseline="0">
              <a:solidFill>
                <a:srgbClr val="000000"/>
              </a:solidFill>
              <a:latin typeface="Arial"/>
              <a:ea typeface="Arial"/>
              <a:cs typeface="Arial"/>
            </a:rPr>
            <a:t>Leach 2</a:t>
          </a:r>
        </a:p>
      </xdr:txBody>
    </xdr:sp>
    <xdr:clientData/>
  </xdr:twoCellAnchor>
  <xdr:twoCellAnchor>
    <xdr:from>
      <xdr:col>0</xdr:col>
      <xdr:colOff>127000</xdr:colOff>
      <xdr:row>36</xdr:row>
      <xdr:rowOff>38100</xdr:rowOff>
    </xdr:from>
    <xdr:to>
      <xdr:col>0</xdr:col>
      <xdr:colOff>580005</xdr:colOff>
      <xdr:row>38</xdr:row>
      <xdr:rowOff>26109</xdr:rowOff>
    </xdr:to>
    <xdr:sp macro="" textlink="">
      <xdr:nvSpPr>
        <xdr:cNvPr id="51" name="Text Box 41">
          <a:extLst>
            <a:ext uri="{FF2B5EF4-FFF2-40B4-BE49-F238E27FC236}">
              <a16:creationId xmlns:a16="http://schemas.microsoft.com/office/drawing/2014/main" xmlns="" id="{00000000-0008-0000-0000-000033000000}"/>
            </a:ext>
          </a:extLst>
        </xdr:cNvPr>
        <xdr:cNvSpPr txBox="1">
          <a:spLocks noChangeArrowheads="1"/>
        </xdr:cNvSpPr>
      </xdr:nvSpPr>
      <xdr:spPr bwMode="auto">
        <a:xfrm>
          <a:off x="127000" y="6019800"/>
          <a:ext cx="453005" cy="311859"/>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800" b="0" i="0" u="none" strike="noStrike" baseline="0">
              <a:solidFill>
                <a:srgbClr val="000000"/>
              </a:solidFill>
              <a:latin typeface="Arial"/>
              <a:ea typeface="Arial"/>
              <a:cs typeface="Arial"/>
            </a:rPr>
            <a:t>Leach 3</a:t>
          </a:r>
        </a:p>
      </xdr:txBody>
    </xdr:sp>
    <xdr:clientData/>
  </xdr:twoCellAnchor>
  <xdr:twoCellAnchor>
    <xdr:from>
      <xdr:col>0</xdr:col>
      <xdr:colOff>193675</xdr:colOff>
      <xdr:row>31</xdr:row>
      <xdr:rowOff>92075</xdr:rowOff>
    </xdr:from>
    <xdr:to>
      <xdr:col>0</xdr:col>
      <xdr:colOff>641978</xdr:colOff>
      <xdr:row>33</xdr:row>
      <xdr:rowOff>73244</xdr:rowOff>
    </xdr:to>
    <xdr:sp macro="" textlink="">
      <xdr:nvSpPr>
        <xdr:cNvPr id="52" name="Text Box 42">
          <a:extLst>
            <a:ext uri="{FF2B5EF4-FFF2-40B4-BE49-F238E27FC236}">
              <a16:creationId xmlns:a16="http://schemas.microsoft.com/office/drawing/2014/main" xmlns="" id="{00000000-0008-0000-0000-000034000000}"/>
            </a:ext>
          </a:extLst>
        </xdr:cNvPr>
        <xdr:cNvSpPr txBox="1">
          <a:spLocks noChangeArrowheads="1"/>
        </xdr:cNvSpPr>
      </xdr:nvSpPr>
      <xdr:spPr bwMode="auto">
        <a:xfrm>
          <a:off x="193675" y="5264150"/>
          <a:ext cx="448303" cy="305019"/>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800" b="0" i="0" u="none" strike="noStrike" baseline="0">
              <a:solidFill>
                <a:srgbClr val="000000"/>
              </a:solidFill>
              <a:latin typeface="Arial"/>
              <a:ea typeface="Arial"/>
              <a:cs typeface="Arial"/>
            </a:rPr>
            <a:t>Leach 4</a:t>
          </a:r>
        </a:p>
      </xdr:txBody>
    </xdr:sp>
    <xdr:clientData/>
  </xdr:twoCellAnchor>
  <xdr:twoCellAnchor>
    <xdr:from>
      <xdr:col>0</xdr:col>
      <xdr:colOff>266700</xdr:colOff>
      <xdr:row>27</xdr:row>
      <xdr:rowOff>69850</xdr:rowOff>
    </xdr:from>
    <xdr:to>
      <xdr:col>0</xdr:col>
      <xdr:colOff>720874</xdr:colOff>
      <xdr:row>29</xdr:row>
      <xdr:rowOff>12738</xdr:rowOff>
    </xdr:to>
    <xdr:sp macro="" textlink="">
      <xdr:nvSpPr>
        <xdr:cNvPr id="53" name="Text Box 43">
          <a:extLst>
            <a:ext uri="{FF2B5EF4-FFF2-40B4-BE49-F238E27FC236}">
              <a16:creationId xmlns:a16="http://schemas.microsoft.com/office/drawing/2014/main" xmlns="" id="{00000000-0008-0000-0000-000035000000}"/>
            </a:ext>
          </a:extLst>
        </xdr:cNvPr>
        <xdr:cNvSpPr txBox="1">
          <a:spLocks noChangeArrowheads="1"/>
        </xdr:cNvSpPr>
      </xdr:nvSpPr>
      <xdr:spPr bwMode="auto">
        <a:xfrm>
          <a:off x="266700" y="4584700"/>
          <a:ext cx="454174" cy="276263"/>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800" b="0" i="0" u="none" strike="noStrike" baseline="0">
              <a:solidFill>
                <a:srgbClr val="000000"/>
              </a:solidFill>
              <a:latin typeface="Arial"/>
              <a:ea typeface="Arial"/>
              <a:cs typeface="Arial"/>
            </a:rPr>
            <a:t>Leach 5</a:t>
          </a:r>
        </a:p>
      </xdr:txBody>
    </xdr:sp>
    <xdr:clientData/>
  </xdr:twoCellAnchor>
  <xdr:twoCellAnchor>
    <xdr:from>
      <xdr:col>0</xdr:col>
      <xdr:colOff>336550</xdr:colOff>
      <xdr:row>23</xdr:row>
      <xdr:rowOff>25400</xdr:rowOff>
    </xdr:from>
    <xdr:to>
      <xdr:col>1</xdr:col>
      <xdr:colOff>16453</xdr:colOff>
      <xdr:row>25</xdr:row>
      <xdr:rowOff>0</xdr:rowOff>
    </xdr:to>
    <xdr:sp macro="" textlink="">
      <xdr:nvSpPr>
        <xdr:cNvPr id="54" name="Text Box 44">
          <a:extLst>
            <a:ext uri="{FF2B5EF4-FFF2-40B4-BE49-F238E27FC236}">
              <a16:creationId xmlns:a16="http://schemas.microsoft.com/office/drawing/2014/main" xmlns="" id="{00000000-0008-0000-0000-000036000000}"/>
            </a:ext>
          </a:extLst>
        </xdr:cNvPr>
        <xdr:cNvSpPr txBox="1">
          <a:spLocks noChangeArrowheads="1"/>
        </xdr:cNvSpPr>
      </xdr:nvSpPr>
      <xdr:spPr bwMode="auto">
        <a:xfrm>
          <a:off x="336550" y="3892550"/>
          <a:ext cx="441903" cy="2984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sz="800" b="0" i="0" u="none" strike="noStrike" baseline="0">
              <a:solidFill>
                <a:srgbClr val="000000"/>
              </a:solidFill>
              <a:latin typeface="Arial"/>
              <a:ea typeface="Arial"/>
              <a:cs typeface="Arial"/>
            </a:rPr>
            <a:t>Leach 6</a:t>
          </a:r>
        </a:p>
      </xdr:txBody>
    </xdr:sp>
    <xdr:clientData/>
  </xdr:twoCellAnchor>
  <xdr:twoCellAnchor>
    <xdr:from>
      <xdr:col>0</xdr:col>
      <xdr:colOff>742950</xdr:colOff>
      <xdr:row>46</xdr:row>
      <xdr:rowOff>146050</xdr:rowOff>
    </xdr:from>
    <xdr:to>
      <xdr:col>1</xdr:col>
      <xdr:colOff>412270</xdr:colOff>
      <xdr:row>47</xdr:row>
      <xdr:rowOff>158750</xdr:rowOff>
    </xdr:to>
    <xdr:sp macro="" textlink="">
      <xdr:nvSpPr>
        <xdr:cNvPr id="55" name="Text Box 45">
          <a:extLst>
            <a:ext uri="{FF2B5EF4-FFF2-40B4-BE49-F238E27FC236}">
              <a16:creationId xmlns:a16="http://schemas.microsoft.com/office/drawing/2014/main" xmlns="" id="{00000000-0008-0000-0000-000037000000}"/>
            </a:ext>
          </a:extLst>
        </xdr:cNvPr>
        <xdr:cNvSpPr txBox="1">
          <a:spLocks noChangeArrowheads="1"/>
        </xdr:cNvSpPr>
      </xdr:nvSpPr>
      <xdr:spPr bwMode="auto">
        <a:xfrm>
          <a:off x="742950" y="7747000"/>
          <a:ext cx="431320" cy="17462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D 1</a:t>
          </a:r>
        </a:p>
      </xdr:txBody>
    </xdr:sp>
    <xdr:clientData/>
  </xdr:twoCellAnchor>
  <xdr:twoCellAnchor>
    <xdr:from>
      <xdr:col>1</xdr:col>
      <xdr:colOff>34925</xdr:colOff>
      <xdr:row>42</xdr:row>
      <xdr:rowOff>44450</xdr:rowOff>
    </xdr:from>
    <xdr:to>
      <xdr:col>1</xdr:col>
      <xdr:colOff>485403</xdr:colOff>
      <xdr:row>43</xdr:row>
      <xdr:rowOff>69533</xdr:rowOff>
    </xdr:to>
    <xdr:sp macro="" textlink="">
      <xdr:nvSpPr>
        <xdr:cNvPr id="56" name="Text Box 46">
          <a:extLst>
            <a:ext uri="{FF2B5EF4-FFF2-40B4-BE49-F238E27FC236}">
              <a16:creationId xmlns:a16="http://schemas.microsoft.com/office/drawing/2014/main" xmlns="" id="{00000000-0008-0000-0000-000038000000}"/>
            </a:ext>
          </a:extLst>
        </xdr:cNvPr>
        <xdr:cNvSpPr txBox="1">
          <a:spLocks noChangeArrowheads="1"/>
        </xdr:cNvSpPr>
      </xdr:nvSpPr>
      <xdr:spPr bwMode="auto">
        <a:xfrm>
          <a:off x="796925" y="6997700"/>
          <a:ext cx="450478" cy="187008"/>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D 2</a:t>
          </a:r>
        </a:p>
      </xdr:txBody>
    </xdr:sp>
    <xdr:clientData/>
  </xdr:twoCellAnchor>
  <xdr:twoCellAnchor>
    <xdr:from>
      <xdr:col>1</xdr:col>
      <xdr:colOff>107950</xdr:colOff>
      <xdr:row>37</xdr:row>
      <xdr:rowOff>73025</xdr:rowOff>
    </xdr:from>
    <xdr:to>
      <xdr:col>1</xdr:col>
      <xdr:colOff>535481</xdr:colOff>
      <xdr:row>38</xdr:row>
      <xdr:rowOff>85725</xdr:rowOff>
    </xdr:to>
    <xdr:sp macro="" textlink="">
      <xdr:nvSpPr>
        <xdr:cNvPr id="57" name="Text Box 47">
          <a:extLst>
            <a:ext uri="{FF2B5EF4-FFF2-40B4-BE49-F238E27FC236}">
              <a16:creationId xmlns:a16="http://schemas.microsoft.com/office/drawing/2014/main" xmlns="" id="{00000000-0008-0000-0000-000039000000}"/>
            </a:ext>
          </a:extLst>
        </xdr:cNvPr>
        <xdr:cNvSpPr txBox="1">
          <a:spLocks noChangeArrowheads="1"/>
        </xdr:cNvSpPr>
      </xdr:nvSpPr>
      <xdr:spPr bwMode="auto">
        <a:xfrm>
          <a:off x="869950" y="6216650"/>
          <a:ext cx="427531" cy="174625"/>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D 3</a:t>
          </a:r>
        </a:p>
      </xdr:txBody>
    </xdr:sp>
    <xdr:clientData/>
  </xdr:twoCellAnchor>
  <xdr:twoCellAnchor>
    <xdr:from>
      <xdr:col>1</xdr:col>
      <xdr:colOff>161925</xdr:colOff>
      <xdr:row>32</xdr:row>
      <xdr:rowOff>146050</xdr:rowOff>
    </xdr:from>
    <xdr:to>
      <xdr:col>1</xdr:col>
      <xdr:colOff>600564</xdr:colOff>
      <xdr:row>34</xdr:row>
      <xdr:rowOff>6350</xdr:rowOff>
    </xdr:to>
    <xdr:sp macro="" textlink="">
      <xdr:nvSpPr>
        <xdr:cNvPr id="58" name="Text Box 48">
          <a:extLst>
            <a:ext uri="{FF2B5EF4-FFF2-40B4-BE49-F238E27FC236}">
              <a16:creationId xmlns:a16="http://schemas.microsoft.com/office/drawing/2014/main" xmlns="" id="{00000000-0008-0000-0000-00003A000000}"/>
            </a:ext>
          </a:extLst>
        </xdr:cNvPr>
        <xdr:cNvSpPr txBox="1">
          <a:spLocks noChangeArrowheads="1"/>
        </xdr:cNvSpPr>
      </xdr:nvSpPr>
      <xdr:spPr bwMode="auto">
        <a:xfrm>
          <a:off x="923925" y="5480050"/>
          <a:ext cx="438639" cy="18415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D 4</a:t>
          </a:r>
        </a:p>
      </xdr:txBody>
    </xdr:sp>
    <xdr:clientData/>
  </xdr:twoCellAnchor>
  <xdr:twoCellAnchor>
    <xdr:from>
      <xdr:col>1</xdr:col>
      <xdr:colOff>212725</xdr:colOff>
      <xdr:row>28</xdr:row>
      <xdr:rowOff>53975</xdr:rowOff>
    </xdr:from>
    <xdr:to>
      <xdr:col>1</xdr:col>
      <xdr:colOff>640920</xdr:colOff>
      <xdr:row>29</xdr:row>
      <xdr:rowOff>58101</xdr:rowOff>
    </xdr:to>
    <xdr:sp macro="" textlink="">
      <xdr:nvSpPr>
        <xdr:cNvPr id="59" name="Text Box 49">
          <a:extLst>
            <a:ext uri="{FF2B5EF4-FFF2-40B4-BE49-F238E27FC236}">
              <a16:creationId xmlns:a16="http://schemas.microsoft.com/office/drawing/2014/main" xmlns="" id="{00000000-0008-0000-0000-00003B000000}"/>
            </a:ext>
          </a:extLst>
        </xdr:cNvPr>
        <xdr:cNvSpPr txBox="1">
          <a:spLocks noChangeArrowheads="1"/>
        </xdr:cNvSpPr>
      </xdr:nvSpPr>
      <xdr:spPr bwMode="auto">
        <a:xfrm>
          <a:off x="974725" y="4730750"/>
          <a:ext cx="428195" cy="175576"/>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D 5</a:t>
          </a:r>
        </a:p>
      </xdr:txBody>
    </xdr:sp>
    <xdr:clientData/>
  </xdr:twoCellAnchor>
  <xdr:twoCellAnchor>
    <xdr:from>
      <xdr:col>1</xdr:col>
      <xdr:colOff>114300</xdr:colOff>
      <xdr:row>24</xdr:row>
      <xdr:rowOff>53975</xdr:rowOff>
    </xdr:from>
    <xdr:to>
      <xdr:col>1</xdr:col>
      <xdr:colOff>542245</xdr:colOff>
      <xdr:row>25</xdr:row>
      <xdr:rowOff>89234</xdr:rowOff>
    </xdr:to>
    <xdr:sp macro="" textlink="">
      <xdr:nvSpPr>
        <xdr:cNvPr id="61" name="Text Box 50">
          <a:extLst>
            <a:ext uri="{FF2B5EF4-FFF2-40B4-BE49-F238E27FC236}">
              <a16:creationId xmlns:a16="http://schemas.microsoft.com/office/drawing/2014/main" xmlns="" id="{00000000-0008-0000-0000-00003D000000}"/>
            </a:ext>
          </a:extLst>
        </xdr:cNvPr>
        <xdr:cNvSpPr txBox="1">
          <a:spLocks noChangeArrowheads="1"/>
        </xdr:cNvSpPr>
      </xdr:nvSpPr>
      <xdr:spPr bwMode="auto">
        <a:xfrm>
          <a:off x="876300" y="4083050"/>
          <a:ext cx="427945" cy="197184"/>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Arial"/>
              <a:ea typeface="Arial"/>
              <a:cs typeface="Arial"/>
            </a:rPr>
            <a:t>D 6</a:t>
          </a:r>
        </a:p>
      </xdr:txBody>
    </xdr:sp>
    <xdr:clientData/>
  </xdr:twoCellAnchor>
  <xdr:twoCellAnchor>
    <xdr:from>
      <xdr:col>7</xdr:col>
      <xdr:colOff>57150</xdr:colOff>
      <xdr:row>58</xdr:row>
      <xdr:rowOff>0</xdr:rowOff>
    </xdr:from>
    <xdr:to>
      <xdr:col>9</xdr:col>
      <xdr:colOff>847725</xdr:colOff>
      <xdr:row>64</xdr:row>
      <xdr:rowOff>152400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bwMode="auto">
        <a:xfrm>
          <a:off x="5276850" y="9544050"/>
          <a:ext cx="2028825" cy="1123950"/>
        </a:xfrm>
        <a:prstGeom prst="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103"/>
  <sheetViews>
    <sheetView tabSelected="1" zoomScaleNormal="100" workbookViewId="0">
      <selection activeCell="V37" sqref="V37"/>
    </sheetView>
  </sheetViews>
  <sheetFormatPr defaultColWidth="9.140625" defaultRowHeight="12.75" x14ac:dyDescent="0.2"/>
  <cols>
    <col min="1" max="4" width="11.42578125" style="5" customWidth="1"/>
    <col min="5" max="5" width="13.42578125" style="5" customWidth="1"/>
    <col min="6" max="6" width="5.7109375" style="5" customWidth="1"/>
    <col min="7" max="7" width="13.42578125" style="5" customWidth="1"/>
    <col min="8" max="8" width="13.42578125" style="15" customWidth="1"/>
    <col min="9" max="9" width="5.140625" style="5" customWidth="1"/>
    <col min="10" max="10" width="13.28515625" style="5" customWidth="1"/>
    <col min="11" max="11" width="2" style="5" customWidth="1"/>
    <col min="12" max="12" width="11.42578125" style="5" customWidth="1"/>
    <col min="13" max="13" width="11.28515625" style="5" customWidth="1"/>
    <col min="14" max="14" width="9.7109375" style="5" customWidth="1"/>
    <col min="15" max="15" width="15.5703125" style="5" customWidth="1"/>
    <col min="16" max="16" width="11.42578125" style="5" customWidth="1"/>
    <col min="17" max="17" width="18" style="5" customWidth="1"/>
    <col min="18" max="19" width="11.42578125" style="5" customWidth="1"/>
    <col min="20" max="20" width="9.42578125" style="5" customWidth="1"/>
    <col min="21" max="243" width="11.42578125" style="5" customWidth="1"/>
    <col min="244" max="16384" width="9.140625" style="5"/>
  </cols>
  <sheetData>
    <row r="1" spans="1:20" x14ac:dyDescent="0.2">
      <c r="A1" s="4"/>
      <c r="B1" s="4"/>
      <c r="C1" s="4"/>
      <c r="D1" s="4"/>
      <c r="E1" s="4"/>
      <c r="F1" s="4"/>
      <c r="G1" s="4"/>
      <c r="H1" s="7"/>
      <c r="I1" s="4"/>
      <c r="J1" s="4"/>
      <c r="K1" s="4"/>
      <c r="L1" s="4"/>
    </row>
    <row r="2" spans="1:20" ht="12" customHeight="1" x14ac:dyDescent="0.2">
      <c r="A2" s="4"/>
      <c r="B2" s="4"/>
      <c r="C2" s="4"/>
      <c r="D2" s="4"/>
      <c r="E2" s="4"/>
      <c r="F2" s="4"/>
      <c r="G2" s="4"/>
      <c r="H2" s="7"/>
      <c r="I2" s="4"/>
      <c r="J2" s="4"/>
      <c r="K2" s="8"/>
      <c r="L2" s="4"/>
      <c r="M2" s="161" t="s">
        <v>44</v>
      </c>
      <c r="N2" s="161"/>
      <c r="O2" s="161"/>
      <c r="P2" s="161"/>
      <c r="Q2" s="161"/>
      <c r="R2" s="161"/>
      <c r="S2" s="161"/>
      <c r="T2" s="161"/>
    </row>
    <row r="3" spans="1:20" ht="12" customHeight="1" x14ac:dyDescent="0.2">
      <c r="A3" s="4"/>
      <c r="B3" s="4"/>
      <c r="C3" s="4"/>
      <c r="D3" s="4"/>
      <c r="E3" s="4"/>
      <c r="F3" s="4"/>
      <c r="G3" s="4"/>
      <c r="H3" s="7"/>
      <c r="I3" s="4"/>
      <c r="J3" s="4"/>
      <c r="K3" s="8"/>
      <c r="L3" s="4"/>
      <c r="M3" s="161"/>
      <c r="N3" s="161"/>
      <c r="O3" s="161"/>
      <c r="P3" s="161"/>
      <c r="Q3" s="161"/>
      <c r="R3" s="161"/>
      <c r="S3" s="161"/>
      <c r="T3" s="161"/>
    </row>
    <row r="4" spans="1:20" x14ac:dyDescent="0.2">
      <c r="A4" s="4"/>
      <c r="B4" s="4"/>
      <c r="C4" s="4"/>
      <c r="D4" s="4"/>
      <c r="E4" s="4"/>
      <c r="F4" s="4"/>
      <c r="G4" s="4"/>
      <c r="H4" s="7"/>
      <c r="I4" s="4"/>
      <c r="J4" s="4"/>
      <c r="K4" s="8"/>
      <c r="L4" s="4"/>
      <c r="M4" s="162" t="s">
        <v>43</v>
      </c>
      <c r="N4" s="162"/>
      <c r="O4" s="162"/>
      <c r="P4" s="162"/>
      <c r="Q4" s="162"/>
      <c r="R4" s="162"/>
      <c r="S4" s="162"/>
      <c r="T4" s="162"/>
    </row>
    <row r="5" spans="1:20" x14ac:dyDescent="0.2">
      <c r="A5" s="4"/>
      <c r="B5" s="4"/>
      <c r="C5" s="4"/>
      <c r="D5" s="4"/>
      <c r="E5" s="4"/>
      <c r="F5" s="4"/>
      <c r="G5" s="4"/>
      <c r="H5" s="7"/>
      <c r="I5" s="4"/>
      <c r="J5" s="4"/>
      <c r="K5" s="8"/>
      <c r="L5" s="4"/>
      <c r="M5" s="162" t="s">
        <v>45</v>
      </c>
      <c r="N5" s="162"/>
      <c r="O5" s="162"/>
      <c r="P5" s="162"/>
      <c r="Q5" s="162"/>
      <c r="R5" s="162"/>
      <c r="S5" s="162"/>
      <c r="T5" s="162"/>
    </row>
    <row r="6" spans="1:20" x14ac:dyDescent="0.2">
      <c r="A6" s="4"/>
      <c r="B6" s="4"/>
      <c r="C6" s="4"/>
      <c r="D6" s="4"/>
      <c r="E6" s="4"/>
      <c r="F6" s="4"/>
      <c r="G6" s="4"/>
      <c r="H6" s="7"/>
      <c r="I6" s="4"/>
      <c r="J6" s="4"/>
      <c r="K6" s="8"/>
      <c r="L6" s="4"/>
      <c r="M6" s="91"/>
      <c r="N6" s="86"/>
      <c r="O6" s="92"/>
      <c r="P6" s="92"/>
      <c r="Q6" s="92"/>
      <c r="R6" s="86"/>
      <c r="S6" s="86"/>
      <c r="T6" s="86"/>
    </row>
    <row r="7" spans="1:20" x14ac:dyDescent="0.2">
      <c r="A7" s="4"/>
      <c r="B7" s="4"/>
      <c r="C7" s="4"/>
      <c r="D7" s="4"/>
      <c r="E7" s="4"/>
      <c r="F7" s="4"/>
      <c r="G7" s="4"/>
      <c r="H7" s="7"/>
      <c r="I7" s="4"/>
      <c r="J7" s="4"/>
      <c r="K7" s="8"/>
      <c r="L7" s="4"/>
      <c r="M7" s="95" t="s">
        <v>37</v>
      </c>
      <c r="N7" s="96"/>
      <c r="O7" s="96"/>
      <c r="P7" s="96"/>
      <c r="Q7" s="96"/>
      <c r="R7" s="96"/>
      <c r="S7" s="96"/>
      <c r="T7" s="97"/>
    </row>
    <row r="8" spans="1:20" x14ac:dyDescent="0.2">
      <c r="A8" s="4"/>
      <c r="B8" s="4"/>
      <c r="C8" s="4"/>
      <c r="D8" s="4"/>
      <c r="E8" s="4"/>
      <c r="F8" s="4"/>
      <c r="G8" s="4"/>
      <c r="H8" s="7"/>
      <c r="I8" s="4"/>
      <c r="J8" s="4"/>
      <c r="K8" s="8"/>
      <c r="L8" s="4"/>
      <c r="M8" s="94"/>
      <c r="N8" s="36"/>
      <c r="O8" s="36"/>
      <c r="P8" s="36"/>
      <c r="Q8" s="36"/>
      <c r="R8" s="36"/>
      <c r="S8" s="36"/>
      <c r="T8" s="98"/>
    </row>
    <row r="9" spans="1:20" ht="15" x14ac:dyDescent="0.25">
      <c r="A9" s="74" t="s">
        <v>114</v>
      </c>
      <c r="B9" s="4"/>
      <c r="C9" s="4"/>
      <c r="D9" s="4"/>
      <c r="E9" s="4"/>
      <c r="F9" s="4"/>
      <c r="G9" s="4"/>
      <c r="H9" s="7"/>
      <c r="I9" s="4"/>
      <c r="J9" s="4"/>
      <c r="K9" s="8"/>
      <c r="L9" s="4"/>
      <c r="M9" s="94" t="s">
        <v>9</v>
      </c>
      <c r="N9" s="36"/>
      <c r="O9" s="36"/>
      <c r="P9" s="36"/>
      <c r="Q9" s="36" t="s">
        <v>10</v>
      </c>
      <c r="R9" s="36"/>
      <c r="S9" s="99"/>
      <c r="T9" s="98"/>
    </row>
    <row r="10" spans="1:20" x14ac:dyDescent="0.2">
      <c r="A10" s="4"/>
      <c r="B10" s="4"/>
      <c r="C10" s="4"/>
      <c r="D10" s="4"/>
      <c r="E10" s="4"/>
      <c r="F10" s="4"/>
      <c r="G10" s="4"/>
      <c r="H10" s="7"/>
      <c r="I10" s="4"/>
      <c r="J10" s="4"/>
      <c r="K10" s="8"/>
      <c r="L10" s="4"/>
      <c r="M10" s="94"/>
      <c r="N10" s="42" t="s">
        <v>0</v>
      </c>
      <c r="O10" s="42" t="s">
        <v>25</v>
      </c>
      <c r="P10" s="36"/>
      <c r="Q10" s="36" t="s">
        <v>11</v>
      </c>
      <c r="R10" s="36"/>
      <c r="S10" s="99"/>
      <c r="T10" s="98"/>
    </row>
    <row r="11" spans="1:20" ht="13.5" x14ac:dyDescent="0.2">
      <c r="A11" s="144" t="s">
        <v>116</v>
      </c>
      <c r="B11" s="145"/>
      <c r="C11" s="83"/>
      <c r="D11" s="68"/>
      <c r="E11" s="138" t="s">
        <v>115</v>
      </c>
      <c r="F11" s="83"/>
      <c r="G11" s="68"/>
      <c r="H11" s="68"/>
      <c r="I11" s="68"/>
      <c r="J11" s="68"/>
      <c r="K11" s="8"/>
      <c r="L11" s="4"/>
      <c r="M11" s="94" t="s">
        <v>12</v>
      </c>
      <c r="N11" s="36">
        <f t="shared" ref="N11:N17" si="0">(G22+G29+G42)/2</f>
        <v>2935</v>
      </c>
      <c r="O11" s="100">
        <f t="shared" ref="O11:O17" si="1">SQRT(N11*(N11-G22)*(N11-G42)*(N11-G29))/1000000</f>
        <v>1.3897162658255102</v>
      </c>
      <c r="P11" s="36" t="s">
        <v>149</v>
      </c>
      <c r="Q11" s="36"/>
      <c r="R11" s="36"/>
      <c r="S11" s="36"/>
      <c r="T11" s="98"/>
    </row>
    <row r="12" spans="1:20" ht="13.5" x14ac:dyDescent="0.2">
      <c r="A12" s="4"/>
      <c r="B12" s="4"/>
      <c r="C12" s="4"/>
      <c r="D12" s="4"/>
      <c r="E12" s="4"/>
      <c r="F12" s="7"/>
      <c r="G12" s="85"/>
      <c r="H12" s="4"/>
      <c r="I12" s="4"/>
      <c r="J12" s="85"/>
      <c r="K12" s="8"/>
      <c r="L12" s="4"/>
      <c r="M12" s="94" t="s">
        <v>14</v>
      </c>
      <c r="N12" s="36">
        <f t="shared" si="0"/>
        <v>2617</v>
      </c>
      <c r="O12" s="100">
        <f t="shared" si="1"/>
        <v>0.9156094395450497</v>
      </c>
      <c r="P12" s="36" t="s">
        <v>149</v>
      </c>
      <c r="Q12" s="36"/>
      <c r="R12" s="36"/>
      <c r="S12" s="36"/>
      <c r="T12" s="98"/>
    </row>
    <row r="13" spans="1:20" ht="13.5" x14ac:dyDescent="0.2">
      <c r="A13" s="144" t="s">
        <v>117</v>
      </c>
      <c r="B13" s="145"/>
      <c r="C13" s="83"/>
      <c r="D13" s="68"/>
      <c r="E13" s="138" t="s">
        <v>155</v>
      </c>
      <c r="F13" s="139"/>
      <c r="G13" s="68"/>
      <c r="H13" s="68"/>
      <c r="I13" s="68"/>
      <c r="J13" s="68"/>
      <c r="K13" s="8"/>
      <c r="L13" s="4"/>
      <c r="M13" s="94" t="s">
        <v>16</v>
      </c>
      <c r="N13" s="36">
        <f t="shared" si="0"/>
        <v>2406</v>
      </c>
      <c r="O13" s="100">
        <f t="shared" si="1"/>
        <v>0.78921081286307782</v>
      </c>
      <c r="P13" s="36" t="s">
        <v>149</v>
      </c>
      <c r="Q13" s="36"/>
      <c r="R13" s="36"/>
      <c r="S13" s="36"/>
      <c r="T13" s="98"/>
    </row>
    <row r="14" spans="1:20" ht="14.25" thickBot="1" x14ac:dyDescent="0.25">
      <c r="A14" s="75"/>
      <c r="B14" s="75"/>
      <c r="C14" s="4"/>
      <c r="D14" s="4"/>
      <c r="E14" s="4"/>
      <c r="F14" s="4"/>
      <c r="G14" s="4"/>
      <c r="H14" s="7"/>
      <c r="I14" s="4"/>
      <c r="J14" s="4"/>
      <c r="K14" s="8"/>
      <c r="L14" s="4"/>
      <c r="M14" s="94" t="s">
        <v>18</v>
      </c>
      <c r="N14" s="36">
        <f t="shared" si="0"/>
        <v>2140.5</v>
      </c>
      <c r="O14" s="100">
        <f t="shared" si="1"/>
        <v>0.65590871589455002</v>
      </c>
      <c r="P14" s="36" t="s">
        <v>149</v>
      </c>
      <c r="Q14" s="36"/>
      <c r="R14" s="36"/>
      <c r="S14" s="36"/>
      <c r="T14" s="98"/>
    </row>
    <row r="15" spans="1:20" ht="13.5" customHeight="1" thickTop="1" thickBot="1" x14ac:dyDescent="0.25">
      <c r="A15" s="69" t="s">
        <v>102</v>
      </c>
      <c r="B15" s="69" t="s">
        <v>103</v>
      </c>
      <c r="C15" s="151" t="s">
        <v>104</v>
      </c>
      <c r="D15" s="151"/>
      <c r="E15" s="148"/>
      <c r="F15" s="148"/>
      <c r="G15" s="148"/>
      <c r="H15" s="69" t="s">
        <v>105</v>
      </c>
      <c r="I15" s="151" t="s">
        <v>109</v>
      </c>
      <c r="J15" s="151"/>
      <c r="K15" s="8"/>
      <c r="L15" s="4"/>
      <c r="M15" s="94" t="s">
        <v>20</v>
      </c>
      <c r="N15" s="36">
        <f t="shared" si="0"/>
        <v>1792</v>
      </c>
      <c r="O15" s="100">
        <f t="shared" si="1"/>
        <v>0.48146974982858476</v>
      </c>
      <c r="P15" s="36" t="s">
        <v>149</v>
      </c>
      <c r="Q15" s="36"/>
      <c r="R15" s="36"/>
      <c r="S15" s="36"/>
      <c r="T15" s="98"/>
    </row>
    <row r="16" spans="1:20" ht="15" thickTop="1" thickBot="1" x14ac:dyDescent="0.25">
      <c r="A16" s="70">
        <v>9.1</v>
      </c>
      <c r="B16" s="70">
        <v>1</v>
      </c>
      <c r="C16" s="152" t="s">
        <v>106</v>
      </c>
      <c r="D16" s="153"/>
      <c r="E16" s="154"/>
      <c r="F16" s="154"/>
      <c r="G16" s="154"/>
      <c r="H16" s="71">
        <f>ROUND(J29,2)</f>
        <v>8.25</v>
      </c>
      <c r="I16" s="171" t="s">
        <v>107</v>
      </c>
      <c r="J16" s="172"/>
      <c r="K16" s="8"/>
      <c r="L16" s="4"/>
      <c r="M16" s="94" t="s">
        <v>22</v>
      </c>
      <c r="N16" s="36">
        <f t="shared" si="0"/>
        <v>1219</v>
      </c>
      <c r="O16" s="100">
        <f t="shared" si="1"/>
        <v>5.3521286419517235E-2</v>
      </c>
      <c r="P16" s="36" t="s">
        <v>149</v>
      </c>
      <c r="Q16" s="36"/>
      <c r="R16" s="36"/>
      <c r="S16" s="36"/>
      <c r="T16" s="98"/>
    </row>
    <row r="17" spans="1:23" ht="15" thickTop="1" thickBot="1" x14ac:dyDescent="0.25">
      <c r="A17" s="72">
        <v>9.1999999999999993</v>
      </c>
      <c r="B17" s="72">
        <v>2</v>
      </c>
      <c r="C17" s="146" t="s">
        <v>108</v>
      </c>
      <c r="D17" s="147"/>
      <c r="E17" s="148"/>
      <c r="F17" s="148"/>
      <c r="G17" s="148"/>
      <c r="H17" s="72">
        <v>5100</v>
      </c>
      <c r="I17" s="169" t="s">
        <v>112</v>
      </c>
      <c r="J17" s="170"/>
      <c r="K17" s="8"/>
      <c r="L17" s="4"/>
      <c r="M17" s="94" t="s">
        <v>24</v>
      </c>
      <c r="N17" s="36">
        <f t="shared" si="0"/>
        <v>1356.5</v>
      </c>
      <c r="O17" s="100">
        <f t="shared" si="1"/>
        <v>0.26082217750449732</v>
      </c>
      <c r="P17" s="36" t="s">
        <v>149</v>
      </c>
      <c r="Q17" s="36"/>
      <c r="R17" s="36"/>
      <c r="S17" s="36"/>
      <c r="T17" s="98"/>
    </row>
    <row r="18" spans="1:23" ht="15" thickTop="1" thickBot="1" x14ac:dyDescent="0.25">
      <c r="A18" s="70">
        <v>9.6</v>
      </c>
      <c r="B18" s="70">
        <v>3</v>
      </c>
      <c r="C18" s="152" t="s">
        <v>110</v>
      </c>
      <c r="D18" s="153"/>
      <c r="E18" s="154"/>
      <c r="F18" s="154"/>
      <c r="G18" s="154"/>
      <c r="H18" s="73">
        <f>+PlotCalc!C6</f>
        <v>109.65401348883029</v>
      </c>
      <c r="I18" s="171" t="s">
        <v>111</v>
      </c>
      <c r="J18" s="172"/>
      <c r="K18" s="8"/>
      <c r="L18" s="4"/>
      <c r="M18" s="94" t="s">
        <v>13</v>
      </c>
      <c r="N18" s="36">
        <f t="shared" ref="N18:N23" si="2">(G23+G36+G42)/2</f>
        <v>2694.5</v>
      </c>
      <c r="O18" s="100">
        <f t="shared" ref="O18:O23" si="3">SQRT(N18*(N18-G23)*(N18-G42)*(N18-G36))/1000000</f>
        <v>0.93466289884906495</v>
      </c>
      <c r="P18" s="36" t="s">
        <v>149</v>
      </c>
      <c r="Q18" s="36"/>
      <c r="R18" s="36"/>
      <c r="S18" s="36"/>
      <c r="T18" s="98"/>
    </row>
    <row r="19" spans="1:23" ht="14.25" customHeight="1" thickTop="1" thickBot="1" x14ac:dyDescent="0.25">
      <c r="A19" s="72">
        <v>5.3</v>
      </c>
      <c r="B19" s="72">
        <v>4</v>
      </c>
      <c r="C19" s="146" t="s">
        <v>133</v>
      </c>
      <c r="D19" s="147"/>
      <c r="E19" s="148"/>
      <c r="F19" s="148"/>
      <c r="G19" s="148"/>
      <c r="H19" s="72" t="s">
        <v>137</v>
      </c>
      <c r="I19" s="169" t="s">
        <v>113</v>
      </c>
      <c r="J19" s="170"/>
      <c r="K19" s="8"/>
      <c r="L19" s="4"/>
      <c r="M19" s="94" t="s">
        <v>15</v>
      </c>
      <c r="N19" s="36">
        <f t="shared" si="2"/>
        <v>2526.5</v>
      </c>
      <c r="O19" s="100">
        <f t="shared" si="3"/>
        <v>0.83258838846586591</v>
      </c>
      <c r="P19" s="36" t="s">
        <v>149</v>
      </c>
      <c r="Q19" s="36"/>
      <c r="R19" s="36"/>
      <c r="S19" s="36"/>
      <c r="T19" s="98"/>
    </row>
    <row r="20" spans="1:23" ht="15" thickTop="1" thickBot="1" x14ac:dyDescent="0.25">
      <c r="A20" s="76"/>
      <c r="B20" s="4"/>
      <c r="C20" s="4"/>
      <c r="D20" s="4"/>
      <c r="E20" s="4"/>
      <c r="F20" s="4"/>
      <c r="G20" s="4"/>
      <c r="H20" s="7"/>
      <c r="I20" s="4"/>
      <c r="J20" s="4"/>
      <c r="K20" s="8"/>
      <c r="L20" s="4"/>
      <c r="M20" s="94" t="s">
        <v>17</v>
      </c>
      <c r="N20" s="36">
        <f t="shared" si="2"/>
        <v>2284.5</v>
      </c>
      <c r="O20" s="100">
        <f t="shared" si="3"/>
        <v>0.69972260040689516</v>
      </c>
      <c r="P20" s="36" t="s">
        <v>149</v>
      </c>
      <c r="Q20" s="36"/>
      <c r="R20" s="36"/>
      <c r="S20" s="36"/>
      <c r="T20" s="98"/>
    </row>
    <row r="21" spans="1:23" ht="14.25" thickBot="1" x14ac:dyDescent="0.25">
      <c r="A21" s="77"/>
      <c r="B21" s="4"/>
      <c r="C21" s="4"/>
      <c r="D21" s="4"/>
      <c r="E21" s="53" t="s">
        <v>123</v>
      </c>
      <c r="F21" s="54"/>
      <c r="G21" s="55"/>
      <c r="H21" s="58" t="s">
        <v>124</v>
      </c>
      <c r="I21" s="58"/>
      <c r="J21" s="59"/>
      <c r="K21" s="8"/>
      <c r="L21" s="4"/>
      <c r="M21" s="94" t="s">
        <v>19</v>
      </c>
      <c r="N21" s="36">
        <f t="shared" si="2"/>
        <v>2006</v>
      </c>
      <c r="O21" s="100">
        <f t="shared" si="3"/>
        <v>0.58326310954834104</v>
      </c>
      <c r="P21" s="36" t="s">
        <v>149</v>
      </c>
      <c r="Q21" s="36"/>
      <c r="R21" s="36"/>
      <c r="S21" s="36"/>
      <c r="T21" s="98"/>
    </row>
    <row r="22" spans="1:23" ht="13.5" x14ac:dyDescent="0.2">
      <c r="A22" s="77"/>
      <c r="B22" s="4"/>
      <c r="C22" s="4"/>
      <c r="D22" s="4"/>
      <c r="E22" s="37" t="s">
        <v>3</v>
      </c>
      <c r="F22" s="38"/>
      <c r="G22" s="79">
        <v>2253</v>
      </c>
      <c r="H22" s="149" t="s">
        <v>38</v>
      </c>
      <c r="I22" s="150"/>
      <c r="J22" s="60">
        <f>SUM(G29:G35)</f>
        <v>5168</v>
      </c>
      <c r="K22" s="8"/>
      <c r="L22" s="4"/>
      <c r="M22" s="94" t="s">
        <v>21</v>
      </c>
      <c r="N22" s="36">
        <f t="shared" si="2"/>
        <v>1633</v>
      </c>
      <c r="O22" s="100">
        <f t="shared" si="3"/>
        <v>0.40187545694655202</v>
      </c>
      <c r="P22" s="36" t="s">
        <v>149</v>
      </c>
      <c r="Q22" s="36"/>
      <c r="R22" s="36"/>
      <c r="S22" s="36"/>
      <c r="T22" s="98"/>
      <c r="V22" s="57"/>
      <c r="W22" s="141"/>
    </row>
    <row r="23" spans="1:23" ht="13.5" x14ac:dyDescent="0.2">
      <c r="A23" s="77"/>
      <c r="B23" s="4"/>
      <c r="C23" s="4"/>
      <c r="D23" s="4"/>
      <c r="E23" s="39" t="s">
        <v>2</v>
      </c>
      <c r="F23" s="40">
        <v>1</v>
      </c>
      <c r="G23" s="79">
        <v>2165</v>
      </c>
      <c r="H23" s="142" t="s">
        <v>125</v>
      </c>
      <c r="I23" s="143"/>
      <c r="J23" s="61">
        <f>+SUM(O11:O23)</f>
        <v>8.3202850363445133</v>
      </c>
      <c r="K23" s="8"/>
      <c r="L23" s="4"/>
      <c r="M23" s="94" t="s">
        <v>23</v>
      </c>
      <c r="N23" s="36">
        <f t="shared" si="2"/>
        <v>1467</v>
      </c>
      <c r="O23" s="100">
        <f t="shared" si="3"/>
        <v>0.32191413424700693</v>
      </c>
      <c r="P23" s="36" t="s">
        <v>149</v>
      </c>
      <c r="Q23" s="36"/>
      <c r="R23" s="36"/>
      <c r="S23" s="36"/>
      <c r="T23" s="98"/>
      <c r="V23" s="57"/>
      <c r="W23" s="141"/>
    </row>
    <row r="24" spans="1:23" x14ac:dyDescent="0.2">
      <c r="A24" s="77"/>
      <c r="B24" s="4"/>
      <c r="C24" s="4"/>
      <c r="D24" s="4"/>
      <c r="E24" s="41"/>
      <c r="F24" s="42">
        <v>2</v>
      </c>
      <c r="G24" s="79">
        <v>2007</v>
      </c>
      <c r="H24" s="142" t="s">
        <v>134</v>
      </c>
      <c r="I24" s="143">
        <v>1</v>
      </c>
      <c r="J24" s="61">
        <f>+O27</f>
        <v>0</v>
      </c>
      <c r="K24" s="8"/>
      <c r="L24" s="4"/>
      <c r="M24" s="94"/>
      <c r="N24" s="36"/>
      <c r="O24" s="36"/>
      <c r="P24" s="36"/>
      <c r="Q24" s="36"/>
      <c r="R24" s="36"/>
      <c r="S24" s="36"/>
      <c r="T24" s="98"/>
      <c r="V24" s="57"/>
      <c r="W24" s="141"/>
    </row>
    <row r="25" spans="1:23" x14ac:dyDescent="0.2">
      <c r="A25" s="77"/>
      <c r="B25" s="4"/>
      <c r="C25" s="4"/>
      <c r="D25" s="4"/>
      <c r="E25" s="41"/>
      <c r="F25" s="42">
        <v>3</v>
      </c>
      <c r="G25" s="79">
        <v>1779</v>
      </c>
      <c r="H25" s="142" t="s">
        <v>135</v>
      </c>
      <c r="I25" s="143"/>
      <c r="J25" s="61">
        <f>+O28</f>
        <v>0</v>
      </c>
      <c r="K25" s="8"/>
      <c r="L25" s="4"/>
      <c r="M25" s="94"/>
      <c r="N25" s="36"/>
      <c r="O25" s="101"/>
      <c r="P25" s="36"/>
      <c r="Q25" s="36"/>
      <c r="R25" s="36"/>
      <c r="S25" s="36"/>
      <c r="T25" s="98"/>
      <c r="V25" s="57"/>
      <c r="W25" s="141"/>
    </row>
    <row r="26" spans="1:23" x14ac:dyDescent="0.2">
      <c r="A26" s="77"/>
      <c r="B26" s="4"/>
      <c r="C26" s="4"/>
      <c r="D26" s="4"/>
      <c r="E26" s="41"/>
      <c r="F26" s="42">
        <v>4</v>
      </c>
      <c r="G26" s="79">
        <v>1492</v>
      </c>
      <c r="H26" s="142" t="s">
        <v>136</v>
      </c>
      <c r="I26" s="143"/>
      <c r="J26" s="61">
        <f>+O30</f>
        <v>0</v>
      </c>
      <c r="K26" s="8"/>
      <c r="L26" s="4"/>
      <c r="M26" s="94"/>
      <c r="N26" s="36"/>
      <c r="O26" s="36"/>
      <c r="P26" s="36"/>
      <c r="Q26" s="36"/>
      <c r="R26" s="36"/>
      <c r="S26" s="36"/>
      <c r="T26" s="98"/>
      <c r="V26" s="57"/>
      <c r="W26" s="141"/>
    </row>
    <row r="27" spans="1:23" ht="13.5" x14ac:dyDescent="0.2">
      <c r="A27" s="77"/>
      <c r="B27" s="4"/>
      <c r="C27" s="4"/>
      <c r="D27" s="4"/>
      <c r="E27" s="41"/>
      <c r="F27" s="42">
        <v>5</v>
      </c>
      <c r="G27" s="79">
        <v>1189</v>
      </c>
      <c r="H27" s="142" t="s">
        <v>126</v>
      </c>
      <c r="I27" s="143"/>
      <c r="J27" s="61">
        <f>+O32</f>
        <v>7.3099999999999999E-4</v>
      </c>
      <c r="K27" s="8"/>
      <c r="L27" s="4"/>
      <c r="M27" s="94" t="s">
        <v>26</v>
      </c>
      <c r="N27" s="11" t="s">
        <v>33</v>
      </c>
      <c r="O27" s="9">
        <f>((2/3)*G22*G50)/1000000</f>
        <v>0</v>
      </c>
      <c r="P27" s="36" t="s">
        <v>149</v>
      </c>
      <c r="Q27" s="85"/>
      <c r="R27" s="85"/>
      <c r="S27" s="85"/>
      <c r="T27" s="8"/>
      <c r="V27" s="57"/>
      <c r="W27" s="141"/>
    </row>
    <row r="28" spans="1:23" ht="13.5" x14ac:dyDescent="0.2">
      <c r="A28" s="77"/>
      <c r="B28" s="4"/>
      <c r="C28" s="4"/>
      <c r="D28" s="4"/>
      <c r="E28" s="43"/>
      <c r="F28" s="44">
        <v>6</v>
      </c>
      <c r="G28" s="79">
        <v>1221</v>
      </c>
      <c r="H28" s="142" t="s">
        <v>131</v>
      </c>
      <c r="I28" s="143"/>
      <c r="J28" s="61">
        <f>+O66</f>
        <v>-7.2276680222600143E-2</v>
      </c>
      <c r="K28" s="8"/>
      <c r="L28" s="4"/>
      <c r="M28" s="94" t="s">
        <v>27</v>
      </c>
      <c r="N28" s="11" t="s">
        <v>29</v>
      </c>
      <c r="O28" s="9">
        <f>((2/3)*G48*G49)/1000000</f>
        <v>0</v>
      </c>
      <c r="P28" s="36" t="s">
        <v>149</v>
      </c>
      <c r="Q28" s="85"/>
      <c r="R28" s="85"/>
      <c r="S28" s="85"/>
      <c r="T28" s="8"/>
      <c r="V28" s="57"/>
      <c r="W28" s="141"/>
    </row>
    <row r="29" spans="1:23" ht="13.5" thickBot="1" x14ac:dyDescent="0.25">
      <c r="A29" s="77"/>
      <c r="B29" s="4"/>
      <c r="C29" s="4"/>
      <c r="D29" s="4"/>
      <c r="E29" s="41" t="s">
        <v>4</v>
      </c>
      <c r="F29" s="42">
        <v>1</v>
      </c>
      <c r="G29" s="79">
        <v>1257</v>
      </c>
      <c r="H29" s="158" t="s">
        <v>132</v>
      </c>
      <c r="I29" s="159"/>
      <c r="J29" s="62">
        <f>+SUM(J23:J28)</f>
        <v>8.2487393561219129</v>
      </c>
      <c r="K29" s="8"/>
      <c r="L29" s="4"/>
      <c r="M29" s="94"/>
      <c r="N29" s="85"/>
      <c r="O29" s="85"/>
      <c r="P29" s="85"/>
      <c r="Q29" s="85"/>
      <c r="R29" s="85"/>
      <c r="S29" s="85"/>
      <c r="T29" s="8"/>
      <c r="V29" s="57"/>
      <c r="W29" s="141"/>
    </row>
    <row r="30" spans="1:23" ht="13.5" x14ac:dyDescent="0.2">
      <c r="A30" s="77"/>
      <c r="B30" s="4"/>
      <c r="C30" s="4"/>
      <c r="D30" s="4"/>
      <c r="E30" s="41"/>
      <c r="F30" s="42">
        <v>2</v>
      </c>
      <c r="G30" s="79">
        <v>854</v>
      </c>
      <c r="H30" s="45"/>
      <c r="I30" s="45"/>
      <c r="J30" s="57"/>
      <c r="K30" s="8"/>
      <c r="L30" s="4"/>
      <c r="M30" s="94" t="s">
        <v>36</v>
      </c>
      <c r="N30" s="20" t="s">
        <v>46</v>
      </c>
      <c r="O30" s="9">
        <f>((2/3)*G41*G51)/1000000</f>
        <v>0</v>
      </c>
      <c r="P30" s="36" t="s">
        <v>149</v>
      </c>
      <c r="Q30" s="85"/>
      <c r="R30" s="85"/>
      <c r="S30" s="85"/>
      <c r="T30" s="8"/>
      <c r="V30" s="57"/>
      <c r="W30" s="141"/>
    </row>
    <row r="31" spans="1:23" x14ac:dyDescent="0.2">
      <c r="A31" s="77"/>
      <c r="B31" s="4"/>
      <c r="C31" s="4"/>
      <c r="D31" s="4"/>
      <c r="E31" s="41"/>
      <c r="F31" s="42">
        <v>3</v>
      </c>
      <c r="G31" s="79">
        <v>804</v>
      </c>
      <c r="H31" s="45"/>
      <c r="I31" s="45"/>
      <c r="J31" s="57"/>
      <c r="K31" s="8"/>
      <c r="L31" s="4"/>
      <c r="M31" s="94"/>
      <c r="N31" s="85"/>
      <c r="O31" s="9"/>
      <c r="P31" s="85"/>
      <c r="Q31" s="85"/>
      <c r="R31" s="85"/>
      <c r="S31" s="85"/>
      <c r="T31" s="8"/>
      <c r="V31" s="57"/>
      <c r="W31" s="141"/>
    </row>
    <row r="32" spans="1:23" ht="13.5" x14ac:dyDescent="0.2">
      <c r="A32" s="77"/>
      <c r="B32" s="4"/>
      <c r="C32" s="4"/>
      <c r="D32" s="4"/>
      <c r="E32" s="41"/>
      <c r="F32" s="45">
        <v>4</v>
      </c>
      <c r="G32" s="79">
        <v>766</v>
      </c>
      <c r="H32" s="45"/>
      <c r="I32" s="45"/>
      <c r="J32" s="57"/>
      <c r="K32" s="8"/>
      <c r="L32" s="4"/>
      <c r="M32" s="94" t="s">
        <v>127</v>
      </c>
      <c r="N32" s="85"/>
      <c r="O32" s="9">
        <f>MAX(+G52*(5185-J22)/1000000,0)</f>
        <v>7.3099999999999999E-4</v>
      </c>
      <c r="P32" s="36" t="s">
        <v>149</v>
      </c>
      <c r="Q32" s="56" t="s">
        <v>128</v>
      </c>
      <c r="R32" s="85"/>
      <c r="S32" s="85"/>
      <c r="T32" s="8"/>
      <c r="V32" s="57"/>
      <c r="W32" s="141"/>
    </row>
    <row r="33" spans="1:23" x14ac:dyDescent="0.2">
      <c r="A33" s="77"/>
      <c r="B33" s="4"/>
      <c r="C33" s="4"/>
      <c r="D33" s="4"/>
      <c r="E33" s="41"/>
      <c r="F33" s="42">
        <v>5</v>
      </c>
      <c r="G33" s="79">
        <v>692</v>
      </c>
      <c r="H33" s="45"/>
      <c r="I33" s="45"/>
      <c r="J33" s="57"/>
      <c r="K33" s="8"/>
      <c r="L33" s="4"/>
      <c r="M33" s="12"/>
      <c r="N33" s="88"/>
      <c r="O33" s="88"/>
      <c r="P33" s="88"/>
      <c r="Q33" s="88"/>
      <c r="R33" s="88"/>
      <c r="S33" s="88"/>
      <c r="T33" s="90"/>
      <c r="V33" s="57"/>
      <c r="W33" s="141"/>
    </row>
    <row r="34" spans="1:23" x14ac:dyDescent="0.2">
      <c r="A34" s="77"/>
      <c r="B34" s="4"/>
      <c r="C34" s="4"/>
      <c r="D34" s="4"/>
      <c r="E34" s="41"/>
      <c r="F34" s="42">
        <v>6</v>
      </c>
      <c r="G34" s="79">
        <v>100</v>
      </c>
      <c r="H34" s="45"/>
      <c r="I34" s="45"/>
      <c r="J34" s="57"/>
      <c r="K34" s="8"/>
      <c r="L34" s="4"/>
      <c r="M34" s="16" t="s">
        <v>152</v>
      </c>
      <c r="N34" s="1"/>
      <c r="O34" s="17"/>
      <c r="P34" s="1"/>
      <c r="Q34" s="18"/>
      <c r="R34" s="1"/>
      <c r="S34" s="1"/>
      <c r="T34" s="3"/>
      <c r="V34" s="57"/>
      <c r="W34" s="141"/>
    </row>
    <row r="35" spans="1:23" x14ac:dyDescent="0.2">
      <c r="A35" s="77"/>
      <c r="B35" s="4"/>
      <c r="C35" s="4"/>
      <c r="D35" s="4"/>
      <c r="E35" s="41"/>
      <c r="F35" s="42">
        <v>7</v>
      </c>
      <c r="G35" s="79">
        <v>695</v>
      </c>
      <c r="H35" s="45"/>
      <c r="I35" s="45"/>
      <c r="J35" s="57"/>
      <c r="K35" s="8"/>
      <c r="L35" s="4"/>
      <c r="M35" s="166" t="s">
        <v>153</v>
      </c>
      <c r="N35" s="167"/>
      <c r="O35" s="167"/>
      <c r="P35" s="167"/>
      <c r="Q35" s="167"/>
      <c r="R35" s="167"/>
      <c r="S35" s="167"/>
      <c r="T35" s="168"/>
      <c r="V35" s="57"/>
      <c r="W35" s="141"/>
    </row>
    <row r="36" spans="1:23" x14ac:dyDescent="0.2">
      <c r="A36" s="77"/>
      <c r="B36" s="4"/>
      <c r="C36" s="4"/>
      <c r="D36" s="4"/>
      <c r="E36" s="39" t="s">
        <v>5</v>
      </c>
      <c r="F36" s="40">
        <v>1</v>
      </c>
      <c r="G36" s="79">
        <v>864</v>
      </c>
      <c r="H36" s="45"/>
      <c r="I36" s="45"/>
      <c r="J36" s="57"/>
      <c r="K36" s="8"/>
      <c r="L36" s="4"/>
      <c r="M36" s="166"/>
      <c r="N36" s="167"/>
      <c r="O36" s="167"/>
      <c r="P36" s="167"/>
      <c r="Q36" s="167"/>
      <c r="R36" s="167"/>
      <c r="S36" s="167"/>
      <c r="T36" s="168"/>
      <c r="V36" s="57"/>
      <c r="W36" s="141"/>
    </row>
    <row r="37" spans="1:23" x14ac:dyDescent="0.2">
      <c r="A37" s="77"/>
      <c r="B37" s="4"/>
      <c r="C37" s="4"/>
      <c r="D37" s="4"/>
      <c r="E37" s="41"/>
      <c r="F37" s="42">
        <v>2</v>
      </c>
      <c r="G37" s="79">
        <v>831</v>
      </c>
      <c r="H37" s="45"/>
      <c r="I37" s="45"/>
      <c r="J37" s="57"/>
      <c r="K37" s="8"/>
      <c r="L37" s="4"/>
      <c r="M37" s="94" t="s">
        <v>140</v>
      </c>
      <c r="N37" s="36"/>
      <c r="O37" s="102"/>
      <c r="P37" s="36"/>
      <c r="Q37" s="36"/>
      <c r="R37" s="36"/>
      <c r="S37" s="36"/>
      <c r="T37" s="98"/>
      <c r="V37" s="57"/>
      <c r="W37" s="141"/>
    </row>
    <row r="38" spans="1:23" x14ac:dyDescent="0.2">
      <c r="A38" s="77"/>
      <c r="B38" s="4"/>
      <c r="C38" s="4"/>
      <c r="D38" s="4"/>
      <c r="E38" s="41"/>
      <c r="F38" s="42">
        <v>3</v>
      </c>
      <c r="G38" s="79">
        <v>789</v>
      </c>
      <c r="H38" s="45"/>
      <c r="I38" s="45"/>
      <c r="J38" s="57"/>
      <c r="K38" s="8"/>
      <c r="L38" s="4"/>
      <c r="M38" s="105" t="s">
        <v>154</v>
      </c>
      <c r="N38" s="106" t="s">
        <v>141</v>
      </c>
      <c r="O38" s="106" t="s">
        <v>142</v>
      </c>
      <c r="P38" s="106" t="s">
        <v>143</v>
      </c>
      <c r="Q38" s="107" t="s">
        <v>144</v>
      </c>
      <c r="R38" s="107" t="s">
        <v>75</v>
      </c>
      <c r="S38" s="104"/>
      <c r="T38" s="3"/>
      <c r="V38" s="57"/>
      <c r="W38" s="141"/>
    </row>
    <row r="39" spans="1:23" x14ac:dyDescent="0.2">
      <c r="A39" s="77"/>
      <c r="B39" s="4"/>
      <c r="C39" s="4"/>
      <c r="D39" s="4"/>
      <c r="E39" s="41"/>
      <c r="F39" s="42">
        <v>4</v>
      </c>
      <c r="G39" s="79">
        <v>784</v>
      </c>
      <c r="H39" s="45"/>
      <c r="I39" s="45"/>
      <c r="J39" s="57"/>
      <c r="K39" s="8"/>
      <c r="L39" s="4"/>
      <c r="M39" s="108"/>
      <c r="N39" s="109" t="s">
        <v>145</v>
      </c>
      <c r="O39" s="109" t="s">
        <v>146</v>
      </c>
      <c r="P39" s="109" t="s">
        <v>147</v>
      </c>
      <c r="Q39" s="110" t="s">
        <v>0</v>
      </c>
      <c r="R39" s="111" t="s">
        <v>25</v>
      </c>
      <c r="S39" s="88"/>
      <c r="T39" s="90"/>
      <c r="V39" s="57"/>
      <c r="W39" s="141"/>
    </row>
    <row r="40" spans="1:23" x14ac:dyDescent="0.2">
      <c r="A40" s="77"/>
      <c r="B40" s="4"/>
      <c r="C40" s="4"/>
      <c r="D40" s="4"/>
      <c r="E40" s="41"/>
      <c r="F40" s="42">
        <v>5</v>
      </c>
      <c r="G40" s="79">
        <v>677</v>
      </c>
      <c r="H40" s="45"/>
      <c r="I40" s="45"/>
      <c r="J40" s="57"/>
      <c r="K40" s="8"/>
      <c r="L40" s="4"/>
      <c r="M40" s="113">
        <v>1</v>
      </c>
      <c r="N40" s="116">
        <v>1915</v>
      </c>
      <c r="O40" s="116">
        <v>1055</v>
      </c>
      <c r="P40" s="116">
        <v>866</v>
      </c>
      <c r="Q40" s="113">
        <f>+(N40+O40+P40)/2</f>
        <v>1918</v>
      </c>
      <c r="R40" s="114">
        <f>-1*SQRT(Q40*(Q40-N40)*(Q40-O40)*(Q40-P40))/1000000</f>
        <v>-7.2276680222600143E-2</v>
      </c>
      <c r="S40" s="85"/>
      <c r="T40" s="8"/>
      <c r="V40" s="57"/>
      <c r="W40" s="141"/>
    </row>
    <row r="41" spans="1:23" x14ac:dyDescent="0.2">
      <c r="A41" s="77"/>
      <c r="B41" s="4"/>
      <c r="C41" s="4"/>
      <c r="D41" s="4"/>
      <c r="E41" s="43"/>
      <c r="F41" s="44">
        <v>6</v>
      </c>
      <c r="G41" s="79">
        <v>564</v>
      </c>
      <c r="H41" s="45"/>
      <c r="I41" s="45"/>
      <c r="J41" s="57"/>
      <c r="K41" s="8"/>
      <c r="L41" s="4"/>
      <c r="M41" s="113">
        <v>2</v>
      </c>
      <c r="N41" s="117">
        <v>0</v>
      </c>
      <c r="O41" s="117">
        <v>0</v>
      </c>
      <c r="P41" s="117">
        <v>0</v>
      </c>
      <c r="Q41" s="113">
        <f t="shared" ref="Q41:Q44" si="4">+(N41+O41+P41)/2</f>
        <v>0</v>
      </c>
      <c r="R41" s="114">
        <f t="shared" ref="R41:R44" si="5">-1*SQRT(Q41*(Q41-N41)*(Q41-O41)*(Q41-P41))/1000000</f>
        <v>0</v>
      </c>
      <c r="S41" s="85"/>
      <c r="T41" s="8"/>
      <c r="V41" s="57"/>
      <c r="W41" s="141"/>
    </row>
    <row r="42" spans="1:23" x14ac:dyDescent="0.2">
      <c r="A42" s="77"/>
      <c r="B42" s="4"/>
      <c r="C42" s="4"/>
      <c r="D42" s="4"/>
      <c r="E42" s="41" t="s">
        <v>6</v>
      </c>
      <c r="F42" s="42">
        <v>1</v>
      </c>
      <c r="G42" s="79">
        <v>2360</v>
      </c>
      <c r="H42" s="45"/>
      <c r="I42" s="45"/>
      <c r="J42" s="57"/>
      <c r="K42" s="8"/>
      <c r="L42" s="4"/>
      <c r="M42" s="113">
        <v>3</v>
      </c>
      <c r="N42" s="117">
        <v>0</v>
      </c>
      <c r="O42" s="117">
        <v>0</v>
      </c>
      <c r="P42" s="117">
        <v>0</v>
      </c>
      <c r="Q42" s="113">
        <f t="shared" si="4"/>
        <v>0</v>
      </c>
      <c r="R42" s="114">
        <f t="shared" si="5"/>
        <v>0</v>
      </c>
      <c r="S42" s="85"/>
      <c r="T42" s="8"/>
      <c r="V42" s="57"/>
      <c r="W42" s="141"/>
    </row>
    <row r="43" spans="1:23" x14ac:dyDescent="0.2">
      <c r="A43" s="77"/>
      <c r="B43" s="4"/>
      <c r="C43" s="4"/>
      <c r="D43" s="4"/>
      <c r="E43" s="41"/>
      <c r="F43" s="42">
        <v>2</v>
      </c>
      <c r="G43" s="79">
        <v>2215</v>
      </c>
      <c r="H43" s="45"/>
      <c r="I43" s="45"/>
      <c r="J43" s="57"/>
      <c r="K43" s="8"/>
      <c r="L43" s="4"/>
      <c r="M43" s="113">
        <v>4</v>
      </c>
      <c r="N43" s="117">
        <v>0</v>
      </c>
      <c r="O43" s="117">
        <v>0</v>
      </c>
      <c r="P43" s="117">
        <v>0</v>
      </c>
      <c r="Q43" s="113">
        <f t="shared" si="4"/>
        <v>0</v>
      </c>
      <c r="R43" s="114">
        <f t="shared" si="5"/>
        <v>0</v>
      </c>
      <c r="S43" s="85"/>
      <c r="T43" s="8"/>
      <c r="V43" s="57"/>
      <c r="W43" s="141"/>
    </row>
    <row r="44" spans="1:23" x14ac:dyDescent="0.2">
      <c r="A44" s="77"/>
      <c r="B44" s="4"/>
      <c r="C44" s="4"/>
      <c r="D44" s="4"/>
      <c r="E44" s="41"/>
      <c r="F44" s="42">
        <v>3</v>
      </c>
      <c r="G44" s="79">
        <v>2001</v>
      </c>
      <c r="H44" s="45"/>
      <c r="I44" s="45"/>
      <c r="J44" s="57"/>
      <c r="K44" s="8"/>
      <c r="L44" s="4"/>
      <c r="M44" s="111">
        <v>5</v>
      </c>
      <c r="N44" s="112">
        <v>0</v>
      </c>
      <c r="O44" s="112">
        <v>0</v>
      </c>
      <c r="P44" s="112">
        <v>0</v>
      </c>
      <c r="Q44" s="111">
        <f t="shared" si="4"/>
        <v>0</v>
      </c>
      <c r="R44" s="115">
        <f t="shared" si="5"/>
        <v>0</v>
      </c>
      <c r="S44" s="88"/>
      <c r="T44" s="90"/>
      <c r="V44" s="57"/>
      <c r="W44" s="141"/>
    </row>
    <row r="45" spans="1:23" x14ac:dyDescent="0.2">
      <c r="A45" s="77"/>
      <c r="B45" s="4"/>
      <c r="C45" s="4"/>
      <c r="D45" s="4"/>
      <c r="E45" s="41"/>
      <c r="F45" s="42">
        <v>4</v>
      </c>
      <c r="G45" s="79">
        <v>1736</v>
      </c>
      <c r="H45" s="45"/>
      <c r="I45" s="45"/>
      <c r="J45" s="57"/>
      <c r="K45" s="8"/>
      <c r="L45" s="4"/>
      <c r="M45" s="94"/>
      <c r="N45" s="36"/>
      <c r="O45" s="36"/>
      <c r="P45" s="36"/>
      <c r="Q45" s="36"/>
      <c r="R45" s="36"/>
      <c r="S45" s="36"/>
      <c r="T45" s="98"/>
      <c r="V45" s="57"/>
      <c r="W45" s="141"/>
    </row>
    <row r="46" spans="1:23" ht="13.5" x14ac:dyDescent="0.2">
      <c r="A46" s="77"/>
      <c r="B46" s="4"/>
      <c r="C46" s="4"/>
      <c r="D46" s="4"/>
      <c r="E46" s="41"/>
      <c r="F46" s="42">
        <v>5</v>
      </c>
      <c r="G46" s="79">
        <v>1400</v>
      </c>
      <c r="H46" s="45"/>
      <c r="I46" s="45"/>
      <c r="J46" s="57"/>
      <c r="K46" s="8"/>
      <c r="L46" s="4"/>
      <c r="M46" s="94" t="s">
        <v>148</v>
      </c>
      <c r="N46" s="36"/>
      <c r="O46" s="103">
        <f>+SUM(R40:R44)</f>
        <v>-7.2276680222600143E-2</v>
      </c>
      <c r="P46" s="36" t="s">
        <v>149</v>
      </c>
      <c r="Q46" s="36"/>
      <c r="R46" s="36"/>
      <c r="S46" s="36"/>
      <c r="T46" s="98"/>
      <c r="V46" s="57"/>
      <c r="W46" s="141"/>
    </row>
    <row r="47" spans="1:23" x14ac:dyDescent="0.2">
      <c r="A47" s="77"/>
      <c r="B47" s="4"/>
      <c r="C47" s="4"/>
      <c r="D47" s="4"/>
      <c r="E47" s="41"/>
      <c r="F47" s="42">
        <v>6</v>
      </c>
      <c r="G47" s="79">
        <v>1149</v>
      </c>
      <c r="H47" s="45"/>
      <c r="I47" s="45"/>
      <c r="J47" s="57"/>
      <c r="K47" s="8"/>
      <c r="L47" s="4"/>
      <c r="M47" s="6"/>
      <c r="N47" s="85"/>
      <c r="O47" s="85"/>
      <c r="P47" s="85"/>
      <c r="Q47" s="85"/>
      <c r="R47" s="85"/>
      <c r="S47" s="85"/>
      <c r="T47" s="8"/>
      <c r="V47" s="57"/>
      <c r="W47" s="141"/>
    </row>
    <row r="48" spans="1:23" x14ac:dyDescent="0.2">
      <c r="A48" s="77"/>
      <c r="B48" s="4">
        <v>791</v>
      </c>
      <c r="C48" s="4"/>
      <c r="D48" s="4"/>
      <c r="E48" s="39" t="s">
        <v>7</v>
      </c>
      <c r="F48" s="40" t="s">
        <v>30</v>
      </c>
      <c r="G48" s="79">
        <v>797</v>
      </c>
      <c r="H48" s="45"/>
      <c r="I48" s="45"/>
      <c r="J48" s="57"/>
      <c r="K48" s="8"/>
      <c r="L48" s="4"/>
      <c r="M48" s="94" t="s">
        <v>150</v>
      </c>
      <c r="N48" s="36"/>
      <c r="O48" s="102"/>
      <c r="P48" s="36"/>
      <c r="Q48" s="36"/>
      <c r="R48" s="36"/>
      <c r="S48" s="85"/>
      <c r="T48" s="8"/>
      <c r="V48" s="57"/>
      <c r="W48" s="141"/>
    </row>
    <row r="49" spans="1:23" x14ac:dyDescent="0.2">
      <c r="A49" s="77"/>
      <c r="B49" s="4"/>
      <c r="C49" s="4"/>
      <c r="D49" s="4"/>
      <c r="E49" s="43" t="s">
        <v>28</v>
      </c>
      <c r="F49" s="44" t="s">
        <v>31</v>
      </c>
      <c r="G49" s="79">
        <v>0</v>
      </c>
      <c r="H49" s="45"/>
      <c r="I49" s="45"/>
      <c r="J49" s="57"/>
      <c r="K49" s="8"/>
      <c r="L49" s="4"/>
      <c r="M49" s="105" t="s">
        <v>154</v>
      </c>
      <c r="N49" s="106" t="s">
        <v>141</v>
      </c>
      <c r="O49" s="106" t="s">
        <v>142</v>
      </c>
      <c r="P49" s="106" t="s">
        <v>143</v>
      </c>
      <c r="Q49" s="107" t="s">
        <v>144</v>
      </c>
      <c r="R49" s="107" t="s">
        <v>75</v>
      </c>
      <c r="S49" s="104" t="s">
        <v>40</v>
      </c>
      <c r="T49" s="3"/>
      <c r="V49" s="57"/>
      <c r="W49" s="141"/>
    </row>
    <row r="50" spans="1:23" ht="12.75" customHeight="1" x14ac:dyDescent="0.2">
      <c r="A50" s="77"/>
      <c r="B50" s="4"/>
      <c r="C50" s="4"/>
      <c r="D50" s="4"/>
      <c r="E50" s="41" t="s">
        <v>8</v>
      </c>
      <c r="F50" s="42" t="s">
        <v>32</v>
      </c>
      <c r="G50" s="79">
        <v>0</v>
      </c>
      <c r="H50" s="45"/>
      <c r="I50" s="45"/>
      <c r="J50" s="57"/>
      <c r="K50" s="8"/>
      <c r="L50" s="4"/>
      <c r="M50" s="108"/>
      <c r="N50" s="109" t="s">
        <v>145</v>
      </c>
      <c r="O50" s="109" t="s">
        <v>146</v>
      </c>
      <c r="P50" s="109" t="s">
        <v>147</v>
      </c>
      <c r="Q50" s="110" t="s">
        <v>0</v>
      </c>
      <c r="R50" s="111" t="s">
        <v>25</v>
      </c>
      <c r="S50" s="88"/>
      <c r="T50" s="90"/>
      <c r="V50" s="57"/>
      <c r="W50" s="141"/>
    </row>
    <row r="51" spans="1:23" ht="12.75" customHeight="1" x14ac:dyDescent="0.2">
      <c r="A51" s="77"/>
      <c r="B51" s="4"/>
      <c r="C51" s="4"/>
      <c r="D51" s="4"/>
      <c r="E51" s="81" t="s">
        <v>34</v>
      </c>
      <c r="F51" s="82" t="s">
        <v>35</v>
      </c>
      <c r="G51" s="79">
        <v>0</v>
      </c>
      <c r="H51" s="45"/>
      <c r="I51" s="48" t="s">
        <v>138</v>
      </c>
      <c r="J51" s="57"/>
      <c r="K51" s="8"/>
      <c r="L51" s="4"/>
      <c r="M51" s="113">
        <v>1</v>
      </c>
      <c r="N51" s="116">
        <v>0</v>
      </c>
      <c r="O51" s="116">
        <v>0</v>
      </c>
      <c r="P51" s="116">
        <v>0</v>
      </c>
      <c r="Q51" s="113">
        <f>+(N51+O51+P51)/2</f>
        <v>0</v>
      </c>
      <c r="R51" s="114">
        <f>SQRT(Q51*(Q51-N51)*(Q51-O51)*(Q51-P51))/1000000</f>
        <v>0</v>
      </c>
      <c r="S51" s="85"/>
      <c r="T51" s="8"/>
      <c r="V51" s="57"/>
      <c r="W51" s="141"/>
    </row>
    <row r="52" spans="1:23" ht="13.5" thickBot="1" x14ac:dyDescent="0.25">
      <c r="A52" s="77"/>
      <c r="B52" s="4"/>
      <c r="C52" s="4"/>
      <c r="D52" s="4"/>
      <c r="E52" s="46" t="s">
        <v>129</v>
      </c>
      <c r="F52" s="47" t="s">
        <v>130</v>
      </c>
      <c r="G52" s="80">
        <v>43</v>
      </c>
      <c r="H52" s="45"/>
      <c r="I52" s="45"/>
      <c r="J52" s="57"/>
      <c r="K52" s="8"/>
      <c r="L52" s="4"/>
      <c r="M52" s="113">
        <v>2</v>
      </c>
      <c r="N52" s="117">
        <v>0</v>
      </c>
      <c r="O52" s="117">
        <v>0</v>
      </c>
      <c r="P52" s="117">
        <v>0</v>
      </c>
      <c r="Q52" s="113">
        <f t="shared" ref="Q52:Q55" si="6">+(N52+O52+P52)/2</f>
        <v>0</v>
      </c>
      <c r="R52" s="114">
        <f t="shared" ref="R52:R55" si="7">SQRT(Q52*(Q52-N52)*(Q52-O52)*(Q52-P52))/1000000</f>
        <v>0</v>
      </c>
      <c r="S52" s="85"/>
      <c r="T52" s="8"/>
      <c r="V52" s="57"/>
      <c r="W52" s="141"/>
    </row>
    <row r="53" spans="1:23" x14ac:dyDescent="0.2">
      <c r="A53" s="77"/>
      <c r="B53" s="4"/>
      <c r="C53" s="4"/>
      <c r="D53" s="4"/>
      <c r="E53" s="4"/>
      <c r="I53" s="36"/>
      <c r="J53" s="4"/>
      <c r="K53" s="8"/>
      <c r="L53" s="4"/>
      <c r="M53" s="113">
        <v>3</v>
      </c>
      <c r="N53" s="117">
        <v>0</v>
      </c>
      <c r="O53" s="117">
        <v>0</v>
      </c>
      <c r="P53" s="117">
        <v>0</v>
      </c>
      <c r="Q53" s="113">
        <f t="shared" si="6"/>
        <v>0</v>
      </c>
      <c r="R53" s="114">
        <f t="shared" si="7"/>
        <v>0</v>
      </c>
      <c r="S53" s="85"/>
      <c r="T53" s="8"/>
    </row>
    <row r="54" spans="1:23" x14ac:dyDescent="0.2">
      <c r="A54" s="77"/>
      <c r="B54" s="4"/>
      <c r="C54" s="4"/>
      <c r="D54" s="4"/>
      <c r="E54" s="4"/>
      <c r="F54" s="4"/>
      <c r="G54" s="4"/>
      <c r="H54" s="7"/>
      <c r="J54" s="4"/>
      <c r="K54" s="8"/>
      <c r="L54" s="4"/>
      <c r="M54" s="113">
        <v>4</v>
      </c>
      <c r="N54" s="117">
        <v>0</v>
      </c>
      <c r="O54" s="117">
        <v>0</v>
      </c>
      <c r="P54" s="117">
        <v>0</v>
      </c>
      <c r="Q54" s="113">
        <f t="shared" si="6"/>
        <v>0</v>
      </c>
      <c r="R54" s="114">
        <f t="shared" si="7"/>
        <v>0</v>
      </c>
      <c r="S54" s="85"/>
      <c r="T54" s="8"/>
    </row>
    <row r="55" spans="1:23" x14ac:dyDescent="0.2">
      <c r="A55" s="78" t="s">
        <v>118</v>
      </c>
      <c r="B55" s="4"/>
      <c r="C55" s="4"/>
      <c r="D55" s="4"/>
      <c r="E55" s="4"/>
      <c r="F55" s="4"/>
      <c r="G55" s="4"/>
      <c r="H55" s="7"/>
      <c r="J55" s="4"/>
      <c r="K55" s="8"/>
      <c r="L55" s="4"/>
      <c r="M55" s="111">
        <v>5</v>
      </c>
      <c r="N55" s="112">
        <v>0</v>
      </c>
      <c r="O55" s="112">
        <v>0</v>
      </c>
      <c r="P55" s="112">
        <v>0</v>
      </c>
      <c r="Q55" s="111">
        <f t="shared" si="6"/>
        <v>0</v>
      </c>
      <c r="R55" s="115">
        <f t="shared" si="7"/>
        <v>0</v>
      </c>
      <c r="S55" s="88"/>
      <c r="T55" s="90"/>
    </row>
    <row r="56" spans="1:23" x14ac:dyDescent="0.2">
      <c r="A56" s="173" t="s">
        <v>119</v>
      </c>
      <c r="B56" s="174"/>
      <c r="C56" s="174"/>
      <c r="D56" s="174"/>
      <c r="E56" s="174"/>
      <c r="F56" s="174"/>
      <c r="G56" s="174"/>
      <c r="H56" s="174"/>
      <c r="I56" s="4"/>
      <c r="J56" s="4"/>
      <c r="K56" s="8"/>
      <c r="L56" s="4"/>
      <c r="M56" s="94"/>
      <c r="N56" s="36"/>
      <c r="O56" s="36"/>
      <c r="P56" s="36"/>
      <c r="Q56" s="36"/>
      <c r="R56" s="36"/>
      <c r="S56" s="85"/>
      <c r="T56" s="8"/>
    </row>
    <row r="57" spans="1:23" ht="13.5" x14ac:dyDescent="0.2">
      <c r="A57" s="174"/>
      <c r="B57" s="174"/>
      <c r="C57" s="174"/>
      <c r="D57" s="174"/>
      <c r="E57" s="174"/>
      <c r="F57" s="174"/>
      <c r="G57" s="174"/>
      <c r="H57" s="174"/>
      <c r="J57" s="4"/>
      <c r="K57" s="8"/>
      <c r="L57" s="4"/>
      <c r="M57" s="94" t="s">
        <v>148</v>
      </c>
      <c r="N57" s="36"/>
      <c r="O57" s="103">
        <f>+SUM(R51:R55)</f>
        <v>0</v>
      </c>
      <c r="P57" s="36" t="s">
        <v>149</v>
      </c>
      <c r="Q57" s="36"/>
      <c r="R57" s="36"/>
      <c r="S57" s="85"/>
      <c r="T57" s="8"/>
    </row>
    <row r="58" spans="1:23" x14ac:dyDescent="0.2">
      <c r="A58" s="175"/>
      <c r="B58" s="175"/>
      <c r="C58" s="175"/>
      <c r="D58" s="175"/>
      <c r="E58" s="175"/>
      <c r="F58" s="175"/>
      <c r="G58" s="175"/>
      <c r="H58" s="175"/>
      <c r="J58" s="4"/>
      <c r="K58" s="8"/>
      <c r="L58" s="4"/>
      <c r="M58" s="132"/>
      <c r="N58" s="1"/>
      <c r="O58" s="1"/>
      <c r="P58" s="1"/>
      <c r="Q58" s="1"/>
      <c r="R58" s="1"/>
      <c r="S58" s="1"/>
      <c r="T58" s="3"/>
    </row>
    <row r="59" spans="1:23" x14ac:dyDescent="0.2">
      <c r="A59" s="4"/>
      <c r="B59" s="4"/>
      <c r="H59" s="87"/>
      <c r="I59" s="85"/>
      <c r="J59" s="85"/>
      <c r="K59" s="85"/>
      <c r="L59" s="6"/>
      <c r="M59" s="176" t="s">
        <v>42</v>
      </c>
      <c r="N59" s="177"/>
      <c r="O59" s="133" t="s">
        <v>41</v>
      </c>
      <c r="P59" s="134"/>
      <c r="Q59" s="134" t="s">
        <v>40</v>
      </c>
      <c r="R59" s="134"/>
      <c r="S59" s="134"/>
      <c r="T59" s="135"/>
    </row>
    <row r="60" spans="1:23" ht="14.25" x14ac:dyDescent="0.2">
      <c r="A60" s="144" t="s">
        <v>139</v>
      </c>
      <c r="B60" s="144"/>
      <c r="C60" s="83"/>
      <c r="D60" s="68"/>
      <c r="E60" s="68"/>
      <c r="F60" s="86" t="s">
        <v>1</v>
      </c>
      <c r="G60" s="89"/>
      <c r="H60" s="50"/>
      <c r="I60" s="85"/>
      <c r="J60" s="85"/>
      <c r="K60" s="85"/>
      <c r="L60" s="6"/>
      <c r="M60" s="118"/>
      <c r="N60" s="119"/>
      <c r="O60" s="119"/>
      <c r="P60" s="120" t="s">
        <v>151</v>
      </c>
      <c r="Q60" s="119"/>
      <c r="R60" s="119"/>
      <c r="S60" s="119"/>
      <c r="T60" s="121"/>
    </row>
    <row r="61" spans="1:23" ht="14.25" x14ac:dyDescent="0.2">
      <c r="A61" s="49"/>
      <c r="B61" s="50"/>
      <c r="H61" s="87"/>
      <c r="I61" s="85"/>
      <c r="J61" s="85"/>
      <c r="K61" s="85"/>
      <c r="L61" s="6"/>
      <c r="M61" s="118"/>
      <c r="N61" s="119"/>
      <c r="O61" s="119"/>
      <c r="P61" s="120" t="s">
        <v>151</v>
      </c>
      <c r="Q61" s="119"/>
      <c r="R61" s="119"/>
      <c r="S61" s="119"/>
      <c r="T61" s="121"/>
    </row>
    <row r="62" spans="1:23" ht="36.75" customHeight="1" x14ac:dyDescent="0.2">
      <c r="A62" s="144" t="s">
        <v>120</v>
      </c>
      <c r="B62" s="144"/>
      <c r="C62" s="68"/>
      <c r="D62" s="68"/>
      <c r="E62" s="68"/>
      <c r="H62" s="87"/>
      <c r="I62" s="85"/>
      <c r="J62" s="85"/>
      <c r="K62" s="85"/>
      <c r="L62" s="6"/>
      <c r="M62" s="118"/>
      <c r="N62" s="119"/>
      <c r="O62" s="119"/>
      <c r="P62" s="120" t="s">
        <v>151</v>
      </c>
      <c r="Q62" s="119"/>
      <c r="R62" s="119"/>
      <c r="S62" s="119"/>
      <c r="T62" s="121"/>
    </row>
    <row r="63" spans="1:23" ht="14.25" x14ac:dyDescent="0.2">
      <c r="A63" s="4"/>
      <c r="B63" s="4"/>
      <c r="H63" s="160"/>
      <c r="I63" s="160"/>
      <c r="J63" s="160"/>
      <c r="K63" s="85"/>
      <c r="L63" s="6"/>
      <c r="M63" s="118"/>
      <c r="N63" s="119"/>
      <c r="O63" s="119"/>
      <c r="P63" s="120" t="s">
        <v>151</v>
      </c>
      <c r="Q63" s="119"/>
      <c r="R63" s="119"/>
      <c r="S63" s="119"/>
      <c r="T63" s="121"/>
    </row>
    <row r="64" spans="1:23" ht="14.25" x14ac:dyDescent="0.2">
      <c r="A64" s="51" t="s">
        <v>121</v>
      </c>
      <c r="B64" s="4"/>
      <c r="C64" s="52"/>
      <c r="D64" s="52"/>
      <c r="E64" s="52"/>
      <c r="H64" s="87"/>
      <c r="I64" s="85"/>
      <c r="J64" s="85"/>
      <c r="K64" s="85"/>
      <c r="L64" s="6"/>
      <c r="M64" s="122"/>
      <c r="N64" s="123"/>
      <c r="O64" s="123"/>
      <c r="P64" s="124" t="s">
        <v>151</v>
      </c>
      <c r="Q64" s="123"/>
      <c r="R64" s="123"/>
      <c r="S64" s="123"/>
      <c r="T64" s="125"/>
    </row>
    <row r="65" spans="1:20" x14ac:dyDescent="0.2">
      <c r="A65" s="156"/>
      <c r="B65" s="157"/>
      <c r="C65" s="157"/>
      <c r="D65" s="157"/>
      <c r="E65" s="157"/>
      <c r="F65" s="157"/>
      <c r="G65" s="157"/>
      <c r="H65" s="87"/>
      <c r="I65" s="85"/>
      <c r="J65" s="85"/>
      <c r="K65" s="85"/>
      <c r="L65" s="6"/>
      <c r="M65" s="126"/>
      <c r="N65" s="57"/>
      <c r="O65" s="57"/>
      <c r="P65" s="127"/>
      <c r="Q65" s="57"/>
      <c r="R65" s="57"/>
      <c r="S65" s="57"/>
      <c r="T65" s="128"/>
    </row>
    <row r="66" spans="1:20" ht="14.25" x14ac:dyDescent="0.2">
      <c r="A66" s="157"/>
      <c r="B66" s="157"/>
      <c r="C66" s="157"/>
      <c r="D66" s="157"/>
      <c r="E66" s="157"/>
      <c r="F66" s="157"/>
      <c r="G66" s="157"/>
      <c r="H66" s="87"/>
      <c r="I66" s="84" t="s">
        <v>122</v>
      </c>
      <c r="J66" s="85"/>
      <c r="K66" s="85"/>
      <c r="L66" s="6"/>
      <c r="M66" s="137" t="s">
        <v>39</v>
      </c>
      <c r="N66" s="129"/>
      <c r="O66" s="136">
        <f>SUM(O60:O64)+O57+O46</f>
        <v>-7.2276680222600143E-2</v>
      </c>
      <c r="P66" s="130" t="s">
        <v>151</v>
      </c>
      <c r="Q66" s="129"/>
      <c r="R66" s="129"/>
      <c r="S66" s="129"/>
      <c r="T66" s="131"/>
    </row>
    <row r="67" spans="1:20" x14ac:dyDescent="0.2">
      <c r="A67" s="4"/>
      <c r="B67" s="4"/>
      <c r="J67" s="4"/>
      <c r="K67" s="8"/>
      <c r="L67" s="4"/>
    </row>
    <row r="68" spans="1:20" x14ac:dyDescent="0.2">
      <c r="A68" s="4"/>
      <c r="B68" s="4"/>
      <c r="J68" s="4"/>
      <c r="K68" s="8"/>
      <c r="L68" s="4"/>
    </row>
    <row r="69" spans="1:20" x14ac:dyDescent="0.2">
      <c r="A69" s="88"/>
      <c r="B69" s="88"/>
      <c r="C69" s="88"/>
      <c r="D69" s="88"/>
      <c r="E69" s="88"/>
      <c r="F69" s="88"/>
      <c r="G69" s="88"/>
      <c r="H69" s="10"/>
      <c r="I69" s="88"/>
      <c r="J69" s="88"/>
      <c r="K69" s="90"/>
      <c r="L69" s="4"/>
    </row>
    <row r="70" spans="1:20" x14ac:dyDescent="0.2">
      <c r="A70" s="4"/>
      <c r="B70" s="4"/>
      <c r="C70" s="4"/>
      <c r="D70" s="4"/>
      <c r="E70" s="4"/>
      <c r="F70" s="4"/>
      <c r="G70" s="4"/>
      <c r="H70" s="7"/>
      <c r="I70" s="4"/>
      <c r="J70" s="4"/>
      <c r="K70" s="4"/>
      <c r="L70" s="4"/>
    </row>
    <row r="71" spans="1:20" x14ac:dyDescent="0.2">
      <c r="F71" s="14"/>
      <c r="G71" s="14"/>
      <c r="H71" s="7"/>
    </row>
    <row r="72" spans="1:20" ht="12.75" customHeight="1" x14ac:dyDescent="0.2">
      <c r="E72" s="4"/>
      <c r="F72" s="4"/>
      <c r="G72" s="4"/>
      <c r="H72" s="63"/>
      <c r="I72" s="4"/>
      <c r="J72" s="4"/>
      <c r="K72" s="13"/>
    </row>
    <row r="73" spans="1:20" x14ac:dyDescent="0.2">
      <c r="E73" s="4"/>
      <c r="F73" s="164"/>
      <c r="G73" s="165"/>
      <c r="H73" s="7"/>
      <c r="I73" s="163"/>
      <c r="J73" s="4"/>
    </row>
    <row r="74" spans="1:20" x14ac:dyDescent="0.2">
      <c r="E74" s="4"/>
      <c r="F74" s="164"/>
      <c r="G74" s="165"/>
      <c r="H74" s="7"/>
      <c r="I74" s="163"/>
      <c r="J74" s="4"/>
    </row>
    <row r="75" spans="1:20" x14ac:dyDescent="0.2">
      <c r="E75" s="64"/>
      <c r="F75" s="64"/>
      <c r="G75" s="64"/>
      <c r="H75" s="64"/>
      <c r="I75" s="64"/>
      <c r="J75" s="4"/>
    </row>
    <row r="76" spans="1:20" x14ac:dyDescent="0.2">
      <c r="E76" s="64"/>
      <c r="F76" s="64"/>
      <c r="G76" s="64"/>
      <c r="H76" s="64"/>
      <c r="I76" s="64"/>
      <c r="J76" s="4"/>
    </row>
    <row r="77" spans="1:20" x14ac:dyDescent="0.2">
      <c r="E77" s="4"/>
      <c r="F77" s="4"/>
      <c r="G77" s="4"/>
      <c r="H77" s="65"/>
      <c r="I77" s="65"/>
      <c r="J77" s="64"/>
    </row>
    <row r="78" spans="1:20" x14ac:dyDescent="0.2">
      <c r="E78" s="4"/>
      <c r="F78" s="4"/>
      <c r="G78" s="4"/>
      <c r="H78" s="7"/>
      <c r="I78" s="4"/>
      <c r="J78" s="64"/>
    </row>
    <row r="79" spans="1:20" x14ac:dyDescent="0.2">
      <c r="E79" s="4"/>
      <c r="F79" s="4"/>
      <c r="G79" s="4"/>
      <c r="H79" s="7"/>
      <c r="I79" s="4"/>
      <c r="J79" s="65"/>
    </row>
    <row r="80" spans="1:20" x14ac:dyDescent="0.2">
      <c r="E80" s="4"/>
      <c r="F80" s="4"/>
      <c r="G80" s="4"/>
      <c r="H80" s="7"/>
      <c r="I80" s="4"/>
      <c r="J80" s="4"/>
    </row>
    <row r="81" spans="5:21" x14ac:dyDescent="0.2">
      <c r="E81" s="4"/>
      <c r="F81" s="4"/>
      <c r="G81" s="4"/>
      <c r="H81" s="7"/>
      <c r="I81" s="4"/>
      <c r="J81" s="4"/>
    </row>
    <row r="82" spans="5:21" x14ac:dyDescent="0.2">
      <c r="E82" s="4"/>
      <c r="F82" s="4"/>
      <c r="G82" s="4"/>
      <c r="H82" s="7"/>
      <c r="I82" s="4"/>
      <c r="J82" s="4"/>
    </row>
    <row r="83" spans="5:21" x14ac:dyDescent="0.2">
      <c r="E83" s="4"/>
      <c r="F83" s="4"/>
      <c r="G83" s="4"/>
      <c r="H83" s="7"/>
      <c r="I83" s="4"/>
      <c r="J83" s="4"/>
    </row>
    <row r="84" spans="5:21" x14ac:dyDescent="0.2">
      <c r="E84" s="4"/>
      <c r="F84" s="4"/>
      <c r="G84" s="4"/>
      <c r="H84" s="7"/>
      <c r="I84" s="4"/>
      <c r="J84" s="4"/>
    </row>
    <row r="85" spans="5:21" x14ac:dyDescent="0.2">
      <c r="E85" s="4"/>
      <c r="F85" s="4"/>
      <c r="G85" s="4"/>
      <c r="H85" s="66"/>
      <c r="I85" s="4"/>
      <c r="J85" s="4"/>
    </row>
    <row r="86" spans="5:21" ht="20.25" x14ac:dyDescent="0.3">
      <c r="E86" s="4"/>
      <c r="F86" s="67"/>
      <c r="G86" s="67"/>
      <c r="H86" s="7"/>
      <c r="I86" s="19"/>
      <c r="J86" s="4"/>
    </row>
    <row r="87" spans="5:21" x14ac:dyDescent="0.2">
      <c r="E87" s="4"/>
      <c r="F87" s="155"/>
      <c r="G87" s="155"/>
      <c r="H87" s="155"/>
      <c r="I87" s="4"/>
      <c r="J87" s="4"/>
    </row>
    <row r="88" spans="5:21" x14ac:dyDescent="0.2">
      <c r="E88" s="4"/>
      <c r="F88" s="4"/>
      <c r="G88" s="4"/>
      <c r="H88" s="7"/>
      <c r="I88" s="4"/>
      <c r="J88" s="4"/>
    </row>
    <row r="89" spans="5:21" x14ac:dyDescent="0.2">
      <c r="E89" s="4"/>
      <c r="F89" s="4"/>
      <c r="G89" s="4"/>
      <c r="H89" s="7"/>
      <c r="I89" s="4"/>
      <c r="J89" s="4"/>
    </row>
    <row r="90" spans="5:21" x14ac:dyDescent="0.2">
      <c r="E90" s="4"/>
      <c r="F90" s="4"/>
      <c r="G90" s="4"/>
      <c r="H90" s="7"/>
      <c r="I90" s="4"/>
      <c r="J90" s="4"/>
    </row>
    <row r="96" spans="5:21" x14ac:dyDescent="0.2">
      <c r="U96" s="93"/>
    </row>
    <row r="103" ht="12.75" customHeight="1" x14ac:dyDescent="0.2"/>
  </sheetData>
  <mergeCells count="34">
    <mergeCell ref="M2:T3"/>
    <mergeCell ref="M4:T4"/>
    <mergeCell ref="M5:T5"/>
    <mergeCell ref="I73:I74"/>
    <mergeCell ref="F73:F74"/>
    <mergeCell ref="G73:G74"/>
    <mergeCell ref="M35:T36"/>
    <mergeCell ref="I19:J19"/>
    <mergeCell ref="I18:J18"/>
    <mergeCell ref="A56:H58"/>
    <mergeCell ref="A60:B60"/>
    <mergeCell ref="A13:B13"/>
    <mergeCell ref="I15:J15"/>
    <mergeCell ref="I16:J16"/>
    <mergeCell ref="I17:J17"/>
    <mergeCell ref="M59:N59"/>
    <mergeCell ref="F87:H87"/>
    <mergeCell ref="A65:G66"/>
    <mergeCell ref="H27:I27"/>
    <mergeCell ref="H28:I28"/>
    <mergeCell ref="H29:I29"/>
    <mergeCell ref="H63:J63"/>
    <mergeCell ref="H26:I26"/>
    <mergeCell ref="A11:B11"/>
    <mergeCell ref="A62:B62"/>
    <mergeCell ref="C19:G19"/>
    <mergeCell ref="H23:I23"/>
    <mergeCell ref="H24:I24"/>
    <mergeCell ref="H22:I22"/>
    <mergeCell ref="H25:I25"/>
    <mergeCell ref="C15:G15"/>
    <mergeCell ref="C16:G16"/>
    <mergeCell ref="C17:G17"/>
    <mergeCell ref="C18:G18"/>
  </mergeCells>
  <phoneticPr fontId="0" type="noConversion"/>
  <printOptions horizontalCentered="1" verticalCentered="1"/>
  <pageMargins left="0.5" right="0.5" top="0.45" bottom="0.45" header="0.23" footer="0.35"/>
  <pageSetup scale="77" firstPageNumber="0" orientation="portrait" cellComments="asDisplayed" horizontalDpi="300" verticalDpi="300" r:id="rId1"/>
  <headerFooter alignWithMargins="0"/>
  <rowBreaks count="1" manualBreakCount="1">
    <brk id="70" max="16383"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19"/>
  <sheetViews>
    <sheetView workbookViewId="0">
      <selection activeCell="J55" sqref="J55"/>
    </sheetView>
  </sheetViews>
  <sheetFormatPr defaultColWidth="9.140625" defaultRowHeight="12.75" x14ac:dyDescent="0.2"/>
  <cols>
    <col min="1" max="1" width="16.85546875" style="86" customWidth="1"/>
    <col min="2" max="2" width="6.28515625" style="86" customWidth="1"/>
    <col min="3" max="5" width="14.140625" style="15" customWidth="1"/>
    <col min="6" max="13" width="14.140625" style="86" customWidth="1"/>
    <col min="14" max="224" width="11.42578125" style="86" customWidth="1"/>
    <col min="225" max="16384" width="9.140625" style="86"/>
  </cols>
  <sheetData>
    <row r="1" spans="1:8" x14ac:dyDescent="0.2">
      <c r="A1" s="86" t="s">
        <v>75</v>
      </c>
      <c r="C1" s="15">
        <v>7</v>
      </c>
      <c r="D1" s="25" t="s">
        <v>95</v>
      </c>
    </row>
    <row r="2" spans="1:8" x14ac:dyDescent="0.2">
      <c r="A2" s="86" t="s">
        <v>76</v>
      </c>
      <c r="B2" s="23" t="s">
        <v>77</v>
      </c>
      <c r="C2" s="15">
        <f>+'Batten Version'!$G$48</f>
        <v>797</v>
      </c>
    </row>
    <row r="3" spans="1:8" x14ac:dyDescent="0.2">
      <c r="A3" s="86" t="s">
        <v>50</v>
      </c>
      <c r="B3" s="23" t="s">
        <v>78</v>
      </c>
      <c r="C3" s="15">
        <f>+'Batten Version'!$G$28</f>
        <v>1221</v>
      </c>
      <c r="D3" s="15">
        <f>360-C7</f>
        <v>327.58525202258596</v>
      </c>
    </row>
    <row r="4" spans="1:8" x14ac:dyDescent="0.2">
      <c r="A4" s="86" t="s">
        <v>49</v>
      </c>
      <c r="B4" s="23" t="s">
        <v>79</v>
      </c>
      <c r="C4" s="15">
        <f>+'Batten Version'!$G$35</f>
        <v>695</v>
      </c>
    </row>
    <row r="6" spans="1:8" x14ac:dyDescent="0.2">
      <c r="A6" s="22" t="str">
        <f>+CONCATENATE(A2,"-",A4)</f>
        <v>Head-Luff 7</v>
      </c>
      <c r="B6" s="24" t="s">
        <v>80</v>
      </c>
      <c r="C6" s="86">
        <f>180-C7-C8</f>
        <v>109.65401348883029</v>
      </c>
    </row>
    <row r="7" spans="1:8" x14ac:dyDescent="0.2">
      <c r="A7" s="22" t="str">
        <f>+CONCATENATE(A3,"-",A2)</f>
        <v>Batten 6-Head</v>
      </c>
      <c r="B7" s="24" t="s">
        <v>81</v>
      </c>
      <c r="C7" s="15">
        <f>+DEGREES(ACOS((C4^2-C3^2-C2^2)/(-2*C3*C2)))</f>
        <v>32.414747977414017</v>
      </c>
      <c r="D7" s="86"/>
    </row>
    <row r="8" spans="1:8" x14ac:dyDescent="0.2">
      <c r="A8" s="22" t="str">
        <f>+CONCATENATE(A3,"-",A4)</f>
        <v>Batten 6-Luff 7</v>
      </c>
      <c r="B8" s="24" t="s">
        <v>82</v>
      </c>
      <c r="C8" s="15">
        <f>+DEGREES(ASIN(C2*(SIN(RADIANS(C7))/C4)))</f>
        <v>37.931238533755696</v>
      </c>
    </row>
    <row r="10" spans="1:8" x14ac:dyDescent="0.2">
      <c r="A10" s="86" t="s">
        <v>75</v>
      </c>
      <c r="C10" s="15" t="s">
        <v>83</v>
      </c>
      <c r="E10" s="86" t="s">
        <v>75</v>
      </c>
      <c r="G10" s="25" t="s">
        <v>84</v>
      </c>
    </row>
    <row r="11" spans="1:8" x14ac:dyDescent="0.2">
      <c r="A11" s="86" t="s">
        <v>52</v>
      </c>
      <c r="B11" s="23" t="s">
        <v>77</v>
      </c>
      <c r="C11" s="15">
        <f>+'Batten Version'!G47</f>
        <v>1149</v>
      </c>
      <c r="D11" s="15">
        <f>C6+C8+C16</f>
        <v>174.9025113867142</v>
      </c>
      <c r="E11" s="86" t="s">
        <v>52</v>
      </c>
      <c r="F11" s="23" t="s">
        <v>77</v>
      </c>
      <c r="G11" s="15">
        <f>+C11</f>
        <v>1149</v>
      </c>
    </row>
    <row r="12" spans="1:8" x14ac:dyDescent="0.2">
      <c r="A12" s="86" t="s">
        <v>50</v>
      </c>
      <c r="B12" s="23" t="s">
        <v>78</v>
      </c>
      <c r="C12" s="15">
        <f>+'Batten Version'!G28</f>
        <v>1221</v>
      </c>
      <c r="E12" s="26" t="s">
        <v>54</v>
      </c>
      <c r="F12" s="23" t="s">
        <v>78</v>
      </c>
      <c r="G12" s="15">
        <f>+'Batten Version'!G27</f>
        <v>1189</v>
      </c>
      <c r="H12" s="86">
        <f>+D11+180-G16</f>
        <v>350.40861909179955</v>
      </c>
    </row>
    <row r="13" spans="1:8" x14ac:dyDescent="0.2">
      <c r="A13" s="86" t="s">
        <v>51</v>
      </c>
      <c r="B13" s="23" t="s">
        <v>79</v>
      </c>
      <c r="C13" s="15">
        <f>+'Batten Version'!G41</f>
        <v>564</v>
      </c>
      <c r="E13" s="26" t="s">
        <v>53</v>
      </c>
      <c r="F13" s="23" t="s">
        <v>79</v>
      </c>
      <c r="G13" s="15">
        <f>+'Batten Version'!G34</f>
        <v>100</v>
      </c>
    </row>
    <row r="14" spans="1:8" x14ac:dyDescent="0.2">
      <c r="E14" s="86"/>
      <c r="G14" s="15"/>
    </row>
    <row r="15" spans="1:8" x14ac:dyDescent="0.2">
      <c r="A15" s="22" t="str">
        <f>+CONCATENATE(A11,"-",A13)</f>
        <v>D6-Leach 6</v>
      </c>
      <c r="B15" s="24" t="s">
        <v>80</v>
      </c>
      <c r="C15" s="86">
        <f>180-C16-C17</f>
        <v>83.467230342265509</v>
      </c>
      <c r="E15" s="22" t="str">
        <f>+CONCATENATE(E11,"-",E13)</f>
        <v>D6-Luff 6</v>
      </c>
      <c r="F15" s="24" t="s">
        <v>80</v>
      </c>
      <c r="G15" s="86">
        <f>180-G16-G17</f>
        <v>111.31200736400393</v>
      </c>
    </row>
    <row r="16" spans="1:8" x14ac:dyDescent="0.2">
      <c r="A16" s="22" t="str">
        <f>+CONCATENATE(A12,"-",A11)</f>
        <v>Batten 6-D6</v>
      </c>
      <c r="B16" s="24" t="s">
        <v>81</v>
      </c>
      <c r="C16" s="15">
        <f>+DEGREES(ACOS((C13^2-C12^2-C11^2)/(-2*C12*C11)))</f>
        <v>27.317259364128216</v>
      </c>
      <c r="E16" s="22" t="str">
        <f>+CONCATENATE(E12,"-",E11)</f>
        <v>Batten 5-D6</v>
      </c>
      <c r="F16" s="24" t="s">
        <v>81</v>
      </c>
      <c r="G16" s="15">
        <f>+DEGREES(ACOS((G13^2-G12^2-G11^2)/(-2*G12*G11)))</f>
        <v>4.493892294914664</v>
      </c>
    </row>
    <row r="17" spans="1:8" x14ac:dyDescent="0.2">
      <c r="A17" s="22" t="str">
        <f>+CONCATENATE(A12,"-",A13)</f>
        <v>Batten 6-Leach 6</v>
      </c>
      <c r="B17" s="24" t="s">
        <v>82</v>
      </c>
      <c r="C17" s="15">
        <f>+DEGREES(ASIN(C11*(SIN(RADIANS(C16))/C13)))</f>
        <v>69.215510293606286</v>
      </c>
      <c r="E17" s="22" t="str">
        <f>+CONCATENATE(E12,"-",E13)</f>
        <v>Batten 5-Luff 6</v>
      </c>
      <c r="F17" s="24" t="s">
        <v>82</v>
      </c>
      <c r="G17" s="15">
        <f>+DEGREES(ASIN(G11*(SIN(RADIANS(G16))/G13)))</f>
        <v>64.194100341081395</v>
      </c>
    </row>
    <row r="19" spans="1:8" x14ac:dyDescent="0.2">
      <c r="A19" s="86" t="s">
        <v>75</v>
      </c>
      <c r="C19" s="25" t="s">
        <v>85</v>
      </c>
      <c r="E19" s="86" t="s">
        <v>75</v>
      </c>
      <c r="G19" s="25" t="s">
        <v>86</v>
      </c>
    </row>
    <row r="20" spans="1:8" x14ac:dyDescent="0.2">
      <c r="A20" s="26" t="s">
        <v>56</v>
      </c>
      <c r="B20" s="23" t="s">
        <v>77</v>
      </c>
      <c r="C20" s="15">
        <f>+'Batten Version'!G46</f>
        <v>1400</v>
      </c>
      <c r="D20" s="15">
        <f>+H12-180+C25</f>
        <v>199.280278115577</v>
      </c>
      <c r="E20" s="26" t="s">
        <v>56</v>
      </c>
      <c r="F20" s="23" t="s">
        <v>77</v>
      </c>
      <c r="G20" s="15">
        <f>+C20</f>
        <v>1400</v>
      </c>
    </row>
    <row r="21" spans="1:8" x14ac:dyDescent="0.2">
      <c r="A21" s="26" t="s">
        <v>54</v>
      </c>
      <c r="B21" s="23" t="s">
        <v>78</v>
      </c>
      <c r="C21" s="15">
        <f>+G12</f>
        <v>1189</v>
      </c>
      <c r="E21" s="26" t="s">
        <v>58</v>
      </c>
      <c r="F21" s="23" t="s">
        <v>78</v>
      </c>
      <c r="G21" s="15">
        <f>+'Batten Version'!G26</f>
        <v>1492</v>
      </c>
      <c r="H21" s="86">
        <f>+D20+180-G25</f>
        <v>351.8285401492293</v>
      </c>
    </row>
    <row r="22" spans="1:8" x14ac:dyDescent="0.2">
      <c r="A22" s="26" t="s">
        <v>55</v>
      </c>
      <c r="B22" s="23" t="s">
        <v>79</v>
      </c>
      <c r="C22" s="15">
        <f>+'Batten Version'!G40</f>
        <v>677</v>
      </c>
      <c r="E22" s="26" t="s">
        <v>57</v>
      </c>
      <c r="F22" s="23" t="s">
        <v>79</v>
      </c>
      <c r="G22" s="15">
        <f>+'Batten Version'!G33</f>
        <v>692</v>
      </c>
    </row>
    <row r="23" spans="1:8" x14ac:dyDescent="0.2">
      <c r="E23" s="86"/>
      <c r="G23" s="15"/>
    </row>
    <row r="24" spans="1:8" x14ac:dyDescent="0.2">
      <c r="A24" s="22" t="str">
        <f>+CONCATENATE(A20,"-",A22)</f>
        <v>D5-Leach 5</v>
      </c>
      <c r="B24" s="24" t="s">
        <v>80</v>
      </c>
      <c r="C24" s="86">
        <f>180-C25-C26</f>
        <v>64.259998190499573</v>
      </c>
      <c r="E24" s="22" t="str">
        <f>+CONCATENATE(E20,"-",E22)</f>
        <v>D5-Luff 5</v>
      </c>
      <c r="F24" s="24" t="s">
        <v>80</v>
      </c>
      <c r="G24" s="86">
        <f>180-G25-G26</f>
        <v>83.694680680451057</v>
      </c>
    </row>
    <row r="25" spans="1:8" x14ac:dyDescent="0.2">
      <c r="A25" s="22" t="str">
        <f>+CONCATENATE(A21,"-",A20)</f>
        <v>Batten 5-D5</v>
      </c>
      <c r="B25" s="24" t="s">
        <v>81</v>
      </c>
      <c r="C25" s="15">
        <f>+DEGREES(ACOS((C22^2-C21^2-C20^2)/(-2*C21*C20)))</f>
        <v>28.87165902377744</v>
      </c>
      <c r="E25" s="22" t="str">
        <f>+CONCATENATE(E21,"-",E20)</f>
        <v>Batten 4-D5</v>
      </c>
      <c r="F25" s="24" t="s">
        <v>81</v>
      </c>
      <c r="G25" s="15">
        <f>+DEGREES(ACOS((G22^2-G21^2-G20^2)/(-2*G21*G20)))</f>
        <v>27.451737966347732</v>
      </c>
    </row>
    <row r="26" spans="1:8" x14ac:dyDescent="0.2">
      <c r="A26" s="22" t="str">
        <f>+CONCATENATE(A21,"-",A22)</f>
        <v>Batten 5-Leach 5</v>
      </c>
      <c r="B26" s="24" t="s">
        <v>82</v>
      </c>
      <c r="C26" s="15">
        <f>+DEGREES(ASIN(C20*(SIN(RADIANS(C25))/C22)))</f>
        <v>86.868342785722973</v>
      </c>
      <c r="E26" s="22" t="str">
        <f>+CONCATENATE(E21,"-",E22)</f>
        <v>Batten 4-Luff 5</v>
      </c>
      <c r="F26" s="24" t="s">
        <v>82</v>
      </c>
      <c r="G26" s="15">
        <f>+DEGREES(ASIN(G20*(SIN(RADIANS(G25))/G22)))</f>
        <v>68.853581353201207</v>
      </c>
    </row>
    <row r="28" spans="1:8" x14ac:dyDescent="0.2">
      <c r="A28" s="86" t="s">
        <v>75</v>
      </c>
      <c r="C28" s="25" t="s">
        <v>87</v>
      </c>
      <c r="E28" s="86" t="s">
        <v>75</v>
      </c>
      <c r="G28" s="25" t="s">
        <v>88</v>
      </c>
    </row>
    <row r="29" spans="1:8" x14ac:dyDescent="0.2">
      <c r="A29" s="26" t="s">
        <v>60</v>
      </c>
      <c r="B29" s="23" t="s">
        <v>77</v>
      </c>
      <c r="C29" s="15">
        <f>+'Batten Version'!G45</f>
        <v>1736</v>
      </c>
      <c r="D29" s="15">
        <f>+H21-180+C34</f>
        <v>198.59639841803875</v>
      </c>
      <c r="E29" s="26" t="str">
        <f>+A29</f>
        <v>D4</v>
      </c>
      <c r="F29" s="23" t="s">
        <v>77</v>
      </c>
      <c r="G29" s="15">
        <f>+C29</f>
        <v>1736</v>
      </c>
    </row>
    <row r="30" spans="1:8" x14ac:dyDescent="0.2">
      <c r="A30" s="26" t="s">
        <v>58</v>
      </c>
      <c r="B30" s="23" t="s">
        <v>78</v>
      </c>
      <c r="C30" s="15">
        <f>+G21</f>
        <v>1492</v>
      </c>
      <c r="E30" s="26" t="s">
        <v>68</v>
      </c>
      <c r="F30" s="23" t="s">
        <v>78</v>
      </c>
      <c r="G30" s="15">
        <f>+'Batten Version'!G25</f>
        <v>1779</v>
      </c>
      <c r="H30" s="86">
        <f>+D29+180-G34</f>
        <v>353.46067046052417</v>
      </c>
    </row>
    <row r="31" spans="1:8" x14ac:dyDescent="0.2">
      <c r="A31" s="26" t="s">
        <v>59</v>
      </c>
      <c r="B31" s="23" t="s">
        <v>79</v>
      </c>
      <c r="C31" s="15">
        <f>+'Batten Version'!G39</f>
        <v>784</v>
      </c>
      <c r="E31" s="26" t="s">
        <v>61</v>
      </c>
      <c r="F31" s="23" t="s">
        <v>79</v>
      </c>
      <c r="G31" s="15">
        <f>+'Batten Version'!G32</f>
        <v>766</v>
      </c>
    </row>
    <row r="32" spans="1:8" x14ac:dyDescent="0.2">
      <c r="E32" s="86"/>
      <c r="G32" s="15"/>
    </row>
    <row r="33" spans="1:8" x14ac:dyDescent="0.2">
      <c r="A33" s="22" t="str">
        <f>+CONCATENATE(A29,"-",A31)</f>
        <v>D4-Leach 4</v>
      </c>
      <c r="B33" s="24" t="s">
        <v>80</v>
      </c>
      <c r="C33" s="86">
        <f>180-C34-C35</f>
        <v>67.472378471020576</v>
      </c>
      <c r="E33" s="22" t="str">
        <f>+CONCATENATE(E29,"-",E31)</f>
        <v>D4-Luff 4</v>
      </c>
      <c r="F33" s="24" t="s">
        <v>80</v>
      </c>
      <c r="G33" s="86">
        <f>180-G34-G35</f>
        <v>80.57298464132792</v>
      </c>
    </row>
    <row r="34" spans="1:8" x14ac:dyDescent="0.2">
      <c r="A34" s="22" t="str">
        <f>+CONCATENATE(A30,"-",A29)</f>
        <v>Batten 4-D4</v>
      </c>
      <c r="B34" s="24" t="s">
        <v>81</v>
      </c>
      <c r="C34" s="15">
        <f>+DEGREES(ACOS((C31^2-C30^2-C29^2)/(-2*C30*C29)))</f>
        <v>26.767858268809444</v>
      </c>
      <c r="E34" s="22" t="str">
        <f>+CONCATENATE(E30,"-",E29)</f>
        <v>Batten 3-D4</v>
      </c>
      <c r="F34" s="24" t="s">
        <v>81</v>
      </c>
      <c r="G34" s="15">
        <f>+DEGREES(ACOS((G31^2-G30^2-G29^2)/(-2*G30*G29)))</f>
        <v>25.13572795751459</v>
      </c>
    </row>
    <row r="35" spans="1:8" x14ac:dyDescent="0.2">
      <c r="A35" s="22" t="str">
        <f>+CONCATENATE(A30,"-",A31)</f>
        <v>Batten 4-Leach 4</v>
      </c>
      <c r="B35" s="24" t="s">
        <v>82</v>
      </c>
      <c r="C35" s="15">
        <f>+DEGREES(ASIN(C29*(SIN(RADIANS(C34))/C31)))</f>
        <v>85.759763260169976</v>
      </c>
      <c r="E35" s="22" t="str">
        <f>+CONCATENATE(E30,"-",E31)</f>
        <v>Batten 3-Luff 4</v>
      </c>
      <c r="F35" s="24" t="s">
        <v>82</v>
      </c>
      <c r="G35" s="15">
        <f>+DEGREES(ASIN(G29*(SIN(RADIANS(G34))/G31)))</f>
        <v>74.291287401157504</v>
      </c>
    </row>
    <row r="37" spans="1:8" x14ac:dyDescent="0.2">
      <c r="A37" s="86" t="s">
        <v>75</v>
      </c>
      <c r="C37" s="25" t="s">
        <v>89</v>
      </c>
      <c r="E37" s="86" t="s">
        <v>75</v>
      </c>
      <c r="G37" s="25" t="s">
        <v>90</v>
      </c>
    </row>
    <row r="38" spans="1:8" x14ac:dyDescent="0.2">
      <c r="A38" s="26" t="s">
        <v>69</v>
      </c>
      <c r="B38" s="23" t="s">
        <v>77</v>
      </c>
      <c r="C38" s="15">
        <f>+'Batten Version'!G44</f>
        <v>2001</v>
      </c>
      <c r="D38" s="15">
        <f>+H30-180+C43</f>
        <v>196.609880734797</v>
      </c>
      <c r="E38" s="26" t="str">
        <f>+A38</f>
        <v>D3</v>
      </c>
      <c r="F38" s="23" t="s">
        <v>77</v>
      </c>
      <c r="G38" s="15">
        <f>+C38</f>
        <v>2001</v>
      </c>
    </row>
    <row r="39" spans="1:8" x14ac:dyDescent="0.2">
      <c r="A39" s="26" t="s">
        <v>68</v>
      </c>
      <c r="B39" s="23" t="s">
        <v>78</v>
      </c>
      <c r="C39" s="15">
        <f>+G30</f>
        <v>1779</v>
      </c>
      <c r="E39" s="26" t="s">
        <v>70</v>
      </c>
      <c r="F39" s="23" t="s">
        <v>78</v>
      </c>
      <c r="G39" s="15">
        <f>+'Batten Version'!G24</f>
        <v>2007</v>
      </c>
      <c r="H39" s="86">
        <f>+D38+180-G43</f>
        <v>353.46655273824354</v>
      </c>
    </row>
    <row r="40" spans="1:8" x14ac:dyDescent="0.2">
      <c r="A40" s="26" t="s">
        <v>62</v>
      </c>
      <c r="B40" s="23" t="s">
        <v>79</v>
      </c>
      <c r="C40" s="15">
        <f>+'Batten Version'!G38</f>
        <v>789</v>
      </c>
      <c r="E40" s="26" t="s">
        <v>63</v>
      </c>
      <c r="F40" s="23" t="s">
        <v>79</v>
      </c>
      <c r="G40" s="15">
        <f>+'Batten Version'!G31</f>
        <v>804</v>
      </c>
    </row>
    <row r="41" spans="1:8" x14ac:dyDescent="0.2">
      <c r="E41" s="86"/>
      <c r="G41" s="15"/>
    </row>
    <row r="42" spans="1:8" x14ac:dyDescent="0.2">
      <c r="A42" s="22" t="str">
        <f>+CONCATENATE(A38,"-",A40)</f>
        <v>D3-Leach 3</v>
      </c>
      <c r="B42" s="24" t="s">
        <v>80</v>
      </c>
      <c r="C42" s="86">
        <f>180-C43-C44</f>
        <v>71.276758390501399</v>
      </c>
      <c r="E42" s="22" t="str">
        <f>+CONCATENATE(E38,"-",E40)</f>
        <v>D3-Luff 3</v>
      </c>
      <c r="F42" s="24" t="s">
        <v>80</v>
      </c>
      <c r="G42" s="86">
        <f>180-G43-G44</f>
        <v>78.847229423012834</v>
      </c>
    </row>
    <row r="43" spans="1:8" x14ac:dyDescent="0.2">
      <c r="A43" s="22" t="str">
        <f>+CONCATENATE(A39,"-",A38)</f>
        <v>Batten 3-D3</v>
      </c>
      <c r="B43" s="24" t="s">
        <v>81</v>
      </c>
      <c r="C43" s="15">
        <f>+DEGREES(ACOS((C40^2-C39^2-C38^2)/(-2*C39*C38)))</f>
        <v>23.149210274272821</v>
      </c>
      <c r="E43" s="22" t="str">
        <f>+CONCATENATE(E39,"-",E38)</f>
        <v>Batten 2-D3</v>
      </c>
      <c r="F43" s="24" t="s">
        <v>81</v>
      </c>
      <c r="G43" s="15">
        <f>+DEGREES(ACOS((G40^2-G39^2-G38^2)/(-2*G39*G38)))</f>
        <v>23.143327996553438</v>
      </c>
    </row>
    <row r="44" spans="1:8" x14ac:dyDescent="0.2">
      <c r="A44" s="22" t="str">
        <f>+CONCATENATE(A39,"-",A40)</f>
        <v>Batten 3-Leach 3</v>
      </c>
      <c r="B44" s="24" t="s">
        <v>82</v>
      </c>
      <c r="C44" s="15">
        <f>+DEGREES(ASIN(C38*(SIN(RADIANS(C43))/C40)))</f>
        <v>85.574031335225769</v>
      </c>
      <c r="E44" s="22" t="str">
        <f>+CONCATENATE(E39,"-",E40)</f>
        <v>Batten 2-Luff 3</v>
      </c>
      <c r="F44" s="24" t="s">
        <v>82</v>
      </c>
      <c r="G44" s="15">
        <f>+DEGREES(ASIN(G38*(SIN(RADIANS(G43))/G40)))</f>
        <v>78.009442580433728</v>
      </c>
    </row>
    <row r="46" spans="1:8" x14ac:dyDescent="0.2">
      <c r="A46" s="86" t="s">
        <v>75</v>
      </c>
      <c r="C46" s="25" t="s">
        <v>91</v>
      </c>
      <c r="E46" s="86" t="s">
        <v>75</v>
      </c>
      <c r="G46" s="25" t="s">
        <v>92</v>
      </c>
    </row>
    <row r="47" spans="1:8" x14ac:dyDescent="0.2">
      <c r="A47" s="26" t="s">
        <v>71</v>
      </c>
      <c r="B47" s="23" t="s">
        <v>77</v>
      </c>
      <c r="C47" s="15">
        <f>+'Batten Version'!G43</f>
        <v>2215</v>
      </c>
      <c r="D47" s="15">
        <f>+H39-180+C52</f>
        <v>195.46462462957291</v>
      </c>
      <c r="E47" s="26" t="str">
        <f>+A47</f>
        <v>D2</v>
      </c>
      <c r="F47" s="23" t="s">
        <v>77</v>
      </c>
      <c r="G47" s="15">
        <f>+C47</f>
        <v>2215</v>
      </c>
    </row>
    <row r="48" spans="1:8" x14ac:dyDescent="0.2">
      <c r="A48" s="26" t="s">
        <v>70</v>
      </c>
      <c r="B48" s="23" t="s">
        <v>78</v>
      </c>
      <c r="C48" s="15">
        <f>+G39</f>
        <v>2007</v>
      </c>
      <c r="E48" s="26" t="s">
        <v>72</v>
      </c>
      <c r="F48" s="23" t="s">
        <v>78</v>
      </c>
      <c r="G48" s="15">
        <f>+'Batten Version'!G23</f>
        <v>2165</v>
      </c>
      <c r="H48" s="86">
        <f>+D47+180-G52</f>
        <v>353.01543862998705</v>
      </c>
    </row>
    <row r="49" spans="1:13" x14ac:dyDescent="0.2">
      <c r="A49" s="26" t="s">
        <v>64</v>
      </c>
      <c r="B49" s="23" t="s">
        <v>79</v>
      </c>
      <c r="C49" s="15">
        <f>+'Batten Version'!G37</f>
        <v>831</v>
      </c>
      <c r="E49" s="26" t="s">
        <v>65</v>
      </c>
      <c r="F49" s="23" t="s">
        <v>79</v>
      </c>
      <c r="G49" s="15">
        <f>+'Batten Version'!G30</f>
        <v>854</v>
      </c>
    </row>
    <row r="50" spans="1:13" x14ac:dyDescent="0.2">
      <c r="E50" s="86"/>
      <c r="G50" s="15"/>
    </row>
    <row r="51" spans="1:13" x14ac:dyDescent="0.2">
      <c r="A51" s="22" t="str">
        <f>+CONCATENATE(A47,"-",A49)</f>
        <v>D2-Leach 2</v>
      </c>
      <c r="B51" s="24" t="s">
        <v>80</v>
      </c>
      <c r="C51" s="86">
        <f>180-C52-C53</f>
        <v>71.22626974606446</v>
      </c>
      <c r="E51" s="22" t="str">
        <f>+CONCATENATE(E47,"-",E49)</f>
        <v>D2-Luff 2</v>
      </c>
      <c r="F51" s="24" t="s">
        <v>80</v>
      </c>
      <c r="G51" s="86">
        <f>180-G52-G53</f>
        <v>75.483208799610026</v>
      </c>
    </row>
    <row r="52" spans="1:13" x14ac:dyDescent="0.2">
      <c r="A52" s="22" t="str">
        <f>+CONCATENATE(A48,"-",A47)</f>
        <v>Batten 2-D2</v>
      </c>
      <c r="B52" s="24" t="s">
        <v>81</v>
      </c>
      <c r="C52" s="15">
        <f>+DEGREES(ACOS((C49^2-C48^2-C47^2)/(-2*C48*C47)))</f>
        <v>21.998071891329367</v>
      </c>
      <c r="E52" s="22" t="str">
        <f>+CONCATENATE(E48,"-",E47)</f>
        <v>Batten 1-D2</v>
      </c>
      <c r="F52" s="24" t="s">
        <v>81</v>
      </c>
      <c r="G52" s="15">
        <f>+DEGREES(ACOS((G49^2-G48^2-G47^2)/(-2*G48*G47)))</f>
        <v>22.449185999585843</v>
      </c>
    </row>
    <row r="53" spans="1:13" x14ac:dyDescent="0.2">
      <c r="A53" s="22" t="str">
        <f>+CONCATENATE(A48,"-",A49)</f>
        <v>Batten 2-Leach 2</v>
      </c>
      <c r="B53" s="24" t="s">
        <v>82</v>
      </c>
      <c r="C53" s="15">
        <f>+DEGREES(ASIN(C47*(SIN(RADIANS(C52))/C49)))</f>
        <v>86.775658362606165</v>
      </c>
      <c r="E53" s="22" t="str">
        <f>+CONCATENATE(E48,"-",E49)</f>
        <v>Batten 1-Luff 2</v>
      </c>
      <c r="F53" s="24" t="s">
        <v>82</v>
      </c>
      <c r="G53" s="15">
        <f>+DEGREES(ASIN(G47*(SIN(RADIANS(G52))/G49)))</f>
        <v>82.067605200804138</v>
      </c>
    </row>
    <row r="55" spans="1:13" x14ac:dyDescent="0.2">
      <c r="A55" s="86" t="s">
        <v>75</v>
      </c>
      <c r="C55" s="25" t="s">
        <v>93</v>
      </c>
      <c r="E55" s="86" t="s">
        <v>75</v>
      </c>
      <c r="G55" s="25" t="s">
        <v>94</v>
      </c>
    </row>
    <row r="56" spans="1:13" x14ac:dyDescent="0.2">
      <c r="A56" s="26" t="s">
        <v>73</v>
      </c>
      <c r="B56" s="23" t="s">
        <v>77</v>
      </c>
      <c r="C56" s="15">
        <f>+'Batten Version'!G42</f>
        <v>2360</v>
      </c>
      <c r="D56" s="15">
        <f>+H48-180+C61</f>
        <v>194.47596538433416</v>
      </c>
      <c r="E56" s="26" t="str">
        <f>+A56</f>
        <v>D1</v>
      </c>
      <c r="F56" s="23" t="s">
        <v>77</v>
      </c>
      <c r="G56" s="15">
        <f>+C56</f>
        <v>2360</v>
      </c>
    </row>
    <row r="57" spans="1:13" x14ac:dyDescent="0.2">
      <c r="A57" s="26" t="s">
        <v>72</v>
      </c>
      <c r="B57" s="23" t="s">
        <v>78</v>
      </c>
      <c r="C57" s="15">
        <f>+G48</f>
        <v>2165</v>
      </c>
      <c r="E57" s="26" t="s">
        <v>74</v>
      </c>
      <c r="F57" s="23" t="s">
        <v>78</v>
      </c>
      <c r="G57" s="15">
        <f>'Batten Version'!G22</f>
        <v>2253</v>
      </c>
      <c r="H57" s="86">
        <f>+D56+180-G61</f>
        <v>342.95996584119882</v>
      </c>
    </row>
    <row r="58" spans="1:13" x14ac:dyDescent="0.2">
      <c r="A58" s="26" t="s">
        <v>66</v>
      </c>
      <c r="B58" s="23" t="s">
        <v>79</v>
      </c>
      <c r="C58" s="15">
        <f>+'Batten Version'!G36</f>
        <v>864</v>
      </c>
      <c r="E58" s="26" t="s">
        <v>67</v>
      </c>
      <c r="F58" s="23" t="s">
        <v>79</v>
      </c>
      <c r="G58" s="15">
        <f>+'Batten Version'!G29</f>
        <v>1257</v>
      </c>
    </row>
    <row r="59" spans="1:13" x14ac:dyDescent="0.2">
      <c r="E59" s="86"/>
      <c r="G59" s="15"/>
    </row>
    <row r="60" spans="1:13" x14ac:dyDescent="0.2">
      <c r="A60" s="22" t="str">
        <f>+CONCATENATE(A56,"-",A58)</f>
        <v>D1-Leach 1</v>
      </c>
      <c r="B60" s="24" t="s">
        <v>80</v>
      </c>
      <c r="C60" s="86">
        <f>180-C61-C62</f>
        <v>70.620937067029161</v>
      </c>
      <c r="E60" s="22" t="str">
        <f>+CONCATENATE(E56,"-",E58)</f>
        <v>D1-Luff 1</v>
      </c>
      <c r="F60" s="24" t="s">
        <v>80</v>
      </c>
      <c r="G60" s="86">
        <f>180-G61-G62</f>
        <v>69.542825805197154</v>
      </c>
    </row>
    <row r="61" spans="1:13" x14ac:dyDescent="0.2">
      <c r="A61" s="22" t="str">
        <f>+CONCATENATE(A57,"-",A56)</f>
        <v>Batten 1-D1</v>
      </c>
      <c r="B61" s="24" t="s">
        <v>81</v>
      </c>
      <c r="C61" s="15">
        <f>+DEGREES(ACOS((C58^2-C57^2-C56^2)/(-2*C57*C56)))</f>
        <v>21.460526754347121</v>
      </c>
      <c r="E61" s="22" t="str">
        <f>+CONCATENATE(E57,"-",E56)</f>
        <v>Foot-D1</v>
      </c>
      <c r="F61" s="24" t="s">
        <v>81</v>
      </c>
      <c r="G61" s="15">
        <f>+DEGREES(ACOS((G58^2-G57^2-G56^2)/(-2*G57*G56)))</f>
        <v>31.515999543135301</v>
      </c>
    </row>
    <row r="62" spans="1:13" x14ac:dyDescent="0.2">
      <c r="A62" s="22" t="str">
        <f>+CONCATENATE(A57,"-",A58)</f>
        <v>Batten 1-Leach 1</v>
      </c>
      <c r="B62" s="24" t="s">
        <v>82</v>
      </c>
      <c r="C62" s="15">
        <f>+DEGREES(ASIN(C56*(SIN(RADIANS(C61))/C58)))</f>
        <v>87.918536178623725</v>
      </c>
      <c r="E62" s="22" t="str">
        <f>+CONCATENATE(E57,"-",E58)</f>
        <v>Foot-Luff 1</v>
      </c>
      <c r="F62" s="24" t="s">
        <v>82</v>
      </c>
      <c r="G62" s="15">
        <f>+DEGREES(ASIN(G56*(SIN(RADIANS(G61))/G58)))</f>
        <v>78.941174651667538</v>
      </c>
    </row>
    <row r="64" spans="1:13" x14ac:dyDescent="0.2">
      <c r="A64" s="85"/>
      <c r="B64" s="85"/>
      <c r="C64" s="140"/>
      <c r="D64" s="140"/>
      <c r="E64" s="140"/>
      <c r="F64" s="85"/>
      <c r="G64" s="85"/>
      <c r="H64" s="85"/>
      <c r="I64" s="85"/>
      <c r="J64" s="85"/>
      <c r="K64" s="85"/>
      <c r="L64" s="85"/>
      <c r="M64" s="85"/>
    </row>
    <row r="65" spans="1:13" x14ac:dyDescent="0.2">
      <c r="A65" s="85"/>
      <c r="B65" s="85"/>
      <c r="C65" s="27" t="s">
        <v>47</v>
      </c>
      <c r="D65" s="27" t="s">
        <v>48</v>
      </c>
      <c r="E65" s="140"/>
      <c r="F65" s="85"/>
      <c r="G65" s="85"/>
      <c r="H65" s="85"/>
      <c r="I65" s="85"/>
      <c r="J65" s="85"/>
      <c r="K65" s="85"/>
      <c r="L65" s="85"/>
      <c r="M65" s="85"/>
    </row>
    <row r="66" spans="1:13" x14ac:dyDescent="0.2">
      <c r="A66" s="28" t="s">
        <v>74</v>
      </c>
      <c r="B66" s="2"/>
      <c r="C66" s="32">
        <f>+C95</f>
        <v>-1655.372554689694</v>
      </c>
      <c r="D66" s="33">
        <f>+D95</f>
        <v>-4425.2533828362648</v>
      </c>
      <c r="E66" s="140"/>
      <c r="F66" s="85"/>
      <c r="G66" s="85"/>
      <c r="H66" s="85"/>
      <c r="I66" s="85"/>
      <c r="J66" s="85"/>
      <c r="K66" s="85"/>
      <c r="L66" s="85"/>
      <c r="M66" s="85"/>
    </row>
    <row r="67" spans="1:13" x14ac:dyDescent="0.2">
      <c r="A67" s="29"/>
      <c r="B67" s="10"/>
      <c r="C67" s="140">
        <f>+C95+G57*COS(RADIANS(360-H57))</f>
        <v>498.72127312763723</v>
      </c>
      <c r="D67" s="140">
        <f>D95-G57*SIN(RADIANS(360-H57))</f>
        <v>-5085.4721200433196</v>
      </c>
      <c r="E67" s="140"/>
      <c r="F67" s="85"/>
      <c r="G67" s="85"/>
      <c r="H67" s="85"/>
      <c r="I67" s="85"/>
      <c r="J67" s="85"/>
      <c r="K67" s="85"/>
      <c r="L67" s="85"/>
      <c r="M67" s="85"/>
    </row>
    <row r="68" spans="1:13" x14ac:dyDescent="0.2">
      <c r="A68" s="28" t="s">
        <v>72</v>
      </c>
      <c r="B68" s="2">
        <v>1</v>
      </c>
      <c r="C68" s="32">
        <f>+C97</f>
        <v>-1519.229888360182</v>
      </c>
      <c r="D68" s="33">
        <f>+D97</f>
        <v>-3572.0469749813474</v>
      </c>
      <c r="E68" s="140"/>
      <c r="F68" s="85"/>
      <c r="G68" s="85"/>
      <c r="H68" s="85"/>
      <c r="I68" s="85"/>
      <c r="J68" s="85"/>
      <c r="K68" s="85"/>
      <c r="L68" s="85"/>
      <c r="M68" s="85"/>
    </row>
    <row r="69" spans="1:13" x14ac:dyDescent="0.2">
      <c r="A69" s="29"/>
      <c r="B69" s="10"/>
      <c r="C69" s="140">
        <f>+C97+G48*COS(RADIANS(360-H48))</f>
        <v>629.70354684059976</v>
      </c>
      <c r="D69" s="140">
        <f>D97-G48*SIN(RADIANS(360-H48))</f>
        <v>-3835.31507231972</v>
      </c>
      <c r="E69" s="140"/>
      <c r="F69" s="85"/>
      <c r="G69" s="85"/>
      <c r="H69" s="85"/>
      <c r="I69" s="85"/>
      <c r="J69" s="85"/>
      <c r="K69" s="85"/>
      <c r="L69" s="85"/>
      <c r="M69" s="85"/>
    </row>
    <row r="70" spans="1:13" x14ac:dyDescent="0.2">
      <c r="A70" s="28" t="s">
        <v>70</v>
      </c>
      <c r="B70" s="2">
        <v>2</v>
      </c>
      <c r="C70" s="32">
        <f>+C99</f>
        <v>-1378.3891159136156</v>
      </c>
      <c r="D70" s="33">
        <f>+D99</f>
        <v>-2753.0690285037549</v>
      </c>
    </row>
    <row r="71" spans="1:13" x14ac:dyDescent="0.2">
      <c r="A71" s="29"/>
      <c r="B71" s="10"/>
      <c r="C71" s="140">
        <f>+C99+G39*COS(RADIANS(360-H39))</f>
        <v>615.57662795985425</v>
      </c>
      <c r="D71" s="140">
        <f>D99-G39*SIN(RADIANS(360-H39))</f>
        <v>-2981.431924481014</v>
      </c>
    </row>
    <row r="72" spans="1:13" x14ac:dyDescent="0.2">
      <c r="A72" s="28" t="s">
        <v>68</v>
      </c>
      <c r="B72" s="2">
        <v>3</v>
      </c>
      <c r="C72" s="32">
        <f>+C101</f>
        <v>-1228.3099326043389</v>
      </c>
      <c r="D72" s="33">
        <f>+D101</f>
        <v>-1978.4741416517818</v>
      </c>
    </row>
    <row r="73" spans="1:13" x14ac:dyDescent="0.2">
      <c r="A73" s="29"/>
      <c r="B73" s="10"/>
      <c r="C73" s="140">
        <f>+C101+G30*COS(RADIANS(360-H30))</f>
        <v>539.11574311802792</v>
      </c>
      <c r="D73" s="140">
        <f>D101-G30*SIN(RADIANS(360-H30))</f>
        <v>-2181.0759205120262</v>
      </c>
    </row>
    <row r="74" spans="1:13" x14ac:dyDescent="0.2">
      <c r="A74" s="28" t="s">
        <v>58</v>
      </c>
      <c r="B74" s="2">
        <v>4</v>
      </c>
      <c r="C74" s="32">
        <f>+C103</f>
        <v>-1059.8011242813725</v>
      </c>
      <c r="D74" s="33">
        <f>+D103</f>
        <v>-1212.7974595479232</v>
      </c>
    </row>
    <row r="75" spans="1:13" x14ac:dyDescent="0.2">
      <c r="A75" s="29"/>
      <c r="B75" s="10"/>
      <c r="C75" s="140">
        <f>+C103+G21*COS(RADIANS(360-H21))</f>
        <v>417.05083004648463</v>
      </c>
      <c r="D75" s="140">
        <f>D103-G21*SIN(RADIANS(360-H21))</f>
        <v>-1424.8642061113328</v>
      </c>
    </row>
    <row r="76" spans="1:13" x14ac:dyDescent="0.2">
      <c r="A76" s="28" t="s">
        <v>54</v>
      </c>
      <c r="B76" s="2">
        <v>5</v>
      </c>
      <c r="C76" s="32">
        <f>+C105</f>
        <v>-910.69970018540721</v>
      </c>
      <c r="D76" s="33">
        <f>+D105</f>
        <v>-552.42047226523835</v>
      </c>
    </row>
    <row r="77" spans="1:13" x14ac:dyDescent="0.2">
      <c r="A77" s="29"/>
      <c r="B77" s="10"/>
      <c r="C77" s="30">
        <f>+C105+G12*COS(RADIANS(360-H12))</f>
        <v>261.67940339968709</v>
      </c>
      <c r="D77" s="31">
        <f>D105-G12*SIN(RADIANS(360-H12))</f>
        <v>-750.53215157014665</v>
      </c>
    </row>
    <row r="78" spans="1:13" x14ac:dyDescent="0.2">
      <c r="A78" s="28" t="s">
        <v>50</v>
      </c>
      <c r="B78" s="2">
        <v>6</v>
      </c>
      <c r="C78" s="32">
        <f>+C119</f>
        <v>-797</v>
      </c>
      <c r="D78" s="33">
        <f>D119</f>
        <v>0</v>
      </c>
    </row>
    <row r="79" spans="1:13" x14ac:dyDescent="0.2">
      <c r="A79" s="29"/>
      <c r="B79" s="10"/>
      <c r="C79" s="10">
        <f>+C119+C3*COS(RADIANS(360-D3))</f>
        <v>233.75595984943516</v>
      </c>
      <c r="D79" s="21">
        <f>D119-C3*SIN(RADIANS(360-D3))</f>
        <v>-654.50985572019442</v>
      </c>
    </row>
    <row r="80" spans="1:13" x14ac:dyDescent="0.2">
      <c r="A80" s="28" t="s">
        <v>67</v>
      </c>
      <c r="B80" s="2">
        <v>1</v>
      </c>
      <c r="C80" s="32">
        <f>+C83</f>
        <v>629.70354684059976</v>
      </c>
      <c r="D80" s="33">
        <f>+D83</f>
        <v>-3835.31507231972</v>
      </c>
    </row>
    <row r="81" spans="1:4" x14ac:dyDescent="0.2">
      <c r="A81" s="29"/>
      <c r="B81" s="10"/>
      <c r="C81" s="34">
        <f>+C67</f>
        <v>498.72127312763723</v>
      </c>
      <c r="D81" s="35">
        <f>+D67</f>
        <v>-5085.4721200433196</v>
      </c>
    </row>
    <row r="82" spans="1:4" x14ac:dyDescent="0.2">
      <c r="A82" s="28" t="s">
        <v>65</v>
      </c>
      <c r="B82" s="2">
        <v>2</v>
      </c>
      <c r="C82" s="32">
        <f>+C85</f>
        <v>615.57662795985425</v>
      </c>
      <c r="D82" s="33">
        <f>+D85</f>
        <v>-2981.431924481014</v>
      </c>
    </row>
    <row r="83" spans="1:4" x14ac:dyDescent="0.2">
      <c r="A83" s="29"/>
      <c r="B83" s="10"/>
      <c r="C83" s="34">
        <f>+C69</f>
        <v>629.70354684059976</v>
      </c>
      <c r="D83" s="35">
        <f>+D69</f>
        <v>-3835.31507231972</v>
      </c>
    </row>
    <row r="84" spans="1:4" x14ac:dyDescent="0.2">
      <c r="A84" s="28" t="s">
        <v>63</v>
      </c>
      <c r="B84" s="2">
        <v>3</v>
      </c>
      <c r="C84" s="32">
        <f>+C87</f>
        <v>539.11574311802792</v>
      </c>
      <c r="D84" s="33">
        <f>+D87</f>
        <v>-2181.0759205120262</v>
      </c>
    </row>
    <row r="85" spans="1:4" x14ac:dyDescent="0.2">
      <c r="A85" s="29"/>
      <c r="B85" s="10"/>
      <c r="C85" s="34">
        <f>+C71</f>
        <v>615.57662795985425</v>
      </c>
      <c r="D85" s="35">
        <f>+D71</f>
        <v>-2981.431924481014</v>
      </c>
    </row>
    <row r="86" spans="1:4" x14ac:dyDescent="0.2">
      <c r="A86" s="28" t="s">
        <v>61</v>
      </c>
      <c r="B86" s="2">
        <v>4</v>
      </c>
      <c r="C86" s="32">
        <f>+C89</f>
        <v>417.05083004648463</v>
      </c>
      <c r="D86" s="33">
        <f>+D89</f>
        <v>-1424.8642061113328</v>
      </c>
    </row>
    <row r="87" spans="1:4" x14ac:dyDescent="0.2">
      <c r="A87" s="29"/>
      <c r="B87" s="10"/>
      <c r="C87" s="34">
        <f>+C73</f>
        <v>539.11574311802792</v>
      </c>
      <c r="D87" s="35">
        <f>+D73</f>
        <v>-2181.0759205120262</v>
      </c>
    </row>
    <row r="88" spans="1:4" x14ac:dyDescent="0.2">
      <c r="A88" s="28" t="s">
        <v>57</v>
      </c>
      <c r="B88" s="2">
        <v>5</v>
      </c>
      <c r="C88" s="32">
        <f>+C91</f>
        <v>261.67940339968709</v>
      </c>
      <c r="D88" s="33">
        <f>+D91</f>
        <v>-750.53215157014665</v>
      </c>
    </row>
    <row r="89" spans="1:4" x14ac:dyDescent="0.2">
      <c r="A89" s="29"/>
      <c r="B89" s="10"/>
      <c r="C89" s="34">
        <f>+C75</f>
        <v>417.05083004648463</v>
      </c>
      <c r="D89" s="35">
        <f>+D75</f>
        <v>-1424.8642061113328</v>
      </c>
    </row>
    <row r="90" spans="1:4" x14ac:dyDescent="0.2">
      <c r="A90" s="28" t="s">
        <v>53</v>
      </c>
      <c r="B90" s="2">
        <v>6</v>
      </c>
      <c r="C90" s="32">
        <f>+C93</f>
        <v>233.75595984943516</v>
      </c>
      <c r="D90" s="33">
        <f>+D93</f>
        <v>-654.50985572019442</v>
      </c>
    </row>
    <row r="91" spans="1:4" x14ac:dyDescent="0.2">
      <c r="A91" s="29"/>
      <c r="B91" s="10"/>
      <c r="C91" s="34">
        <f>+C77</f>
        <v>261.67940339968709</v>
      </c>
      <c r="D91" s="35">
        <f>+D77</f>
        <v>-750.53215157014665</v>
      </c>
    </row>
    <row r="92" spans="1:4" x14ac:dyDescent="0.2">
      <c r="A92" s="28" t="s">
        <v>49</v>
      </c>
      <c r="B92" s="2">
        <v>7</v>
      </c>
      <c r="C92" s="32">
        <v>0</v>
      </c>
      <c r="D92" s="33">
        <v>0</v>
      </c>
    </row>
    <row r="93" spans="1:4" x14ac:dyDescent="0.2">
      <c r="A93" s="29"/>
      <c r="B93" s="10"/>
      <c r="C93" s="34">
        <f>+C79</f>
        <v>233.75595984943516</v>
      </c>
      <c r="D93" s="35">
        <f>+D79</f>
        <v>-654.50985572019442</v>
      </c>
    </row>
    <row r="94" spans="1:4" x14ac:dyDescent="0.2">
      <c r="A94" s="28" t="s">
        <v>66</v>
      </c>
      <c r="B94" s="2">
        <v>1</v>
      </c>
      <c r="C94" s="32">
        <f>+C97</f>
        <v>-1519.229888360182</v>
      </c>
      <c r="D94" s="33">
        <f>+D97</f>
        <v>-3572.0469749813474</v>
      </c>
    </row>
    <row r="95" spans="1:4" x14ac:dyDescent="0.2">
      <c r="A95" s="29"/>
      <c r="B95" s="10"/>
      <c r="C95" s="140">
        <f>+C69-(C56*COS(RADIANS(180-D56)))</f>
        <v>-1655.372554689694</v>
      </c>
      <c r="D95" s="140">
        <f>+D69+(C56*SIN(RADIANS(180-D56)))</f>
        <v>-4425.2533828362648</v>
      </c>
    </row>
    <row r="96" spans="1:4" x14ac:dyDescent="0.2">
      <c r="A96" s="28" t="s">
        <v>64</v>
      </c>
      <c r="B96" s="2">
        <v>2</v>
      </c>
      <c r="C96" s="32">
        <f>+C99</f>
        <v>-1378.3891159136156</v>
      </c>
      <c r="D96" s="33">
        <f>+D99</f>
        <v>-2753.0690285037549</v>
      </c>
    </row>
    <row r="97" spans="1:4" x14ac:dyDescent="0.2">
      <c r="A97" s="29"/>
      <c r="B97" s="10"/>
      <c r="C97" s="140">
        <f>+C71-(C47*COS(RADIANS(180-D47)))</f>
        <v>-1519.229888360182</v>
      </c>
      <c r="D97" s="140">
        <f>+D71+(C47*SIN(RADIANS(180-D47)))</f>
        <v>-3572.0469749813474</v>
      </c>
    </row>
    <row r="98" spans="1:4" x14ac:dyDescent="0.2">
      <c r="A98" s="28" t="s">
        <v>62</v>
      </c>
      <c r="B98" s="2">
        <v>3</v>
      </c>
      <c r="C98" s="32">
        <f>+C101</f>
        <v>-1228.3099326043389</v>
      </c>
      <c r="D98" s="33">
        <f>+D101</f>
        <v>-1978.4741416517818</v>
      </c>
    </row>
    <row r="99" spans="1:4" x14ac:dyDescent="0.2">
      <c r="A99" s="29"/>
      <c r="B99" s="10"/>
      <c r="C99" s="140">
        <f>+C73-(C38*COS(RADIANS(180-D38)))</f>
        <v>-1378.3891159136156</v>
      </c>
      <c r="D99" s="140">
        <f>+D73+(C38*SIN(RADIANS(180-D38)))</f>
        <v>-2753.0690285037549</v>
      </c>
    </row>
    <row r="100" spans="1:4" x14ac:dyDescent="0.2">
      <c r="A100" s="28" t="s">
        <v>59</v>
      </c>
      <c r="B100" s="2">
        <v>4</v>
      </c>
      <c r="C100" s="32">
        <f>+C103</f>
        <v>-1059.8011242813725</v>
      </c>
      <c r="D100" s="33">
        <f>+D103</f>
        <v>-1212.7974595479232</v>
      </c>
    </row>
    <row r="101" spans="1:4" x14ac:dyDescent="0.2">
      <c r="A101" s="29"/>
      <c r="B101" s="10"/>
      <c r="C101" s="140">
        <f>+C75-(C29*COS(RADIANS(180-D29)))</f>
        <v>-1228.3099326043389</v>
      </c>
      <c r="D101" s="140">
        <f>+D75+(C29*SIN(RADIANS(180-D29)))</f>
        <v>-1978.4741416517818</v>
      </c>
    </row>
    <row r="102" spans="1:4" x14ac:dyDescent="0.2">
      <c r="A102" s="28" t="s">
        <v>55</v>
      </c>
      <c r="B102" s="2"/>
      <c r="C102" s="32">
        <f>+C105</f>
        <v>-910.69970018540721</v>
      </c>
      <c r="D102" s="33">
        <f>+D105</f>
        <v>-552.42047226523835</v>
      </c>
    </row>
    <row r="103" spans="1:4" x14ac:dyDescent="0.2">
      <c r="A103" s="29"/>
      <c r="B103" s="10"/>
      <c r="C103" s="10">
        <f>+C77-(C20*COS(RADIANS(180-D20)))</f>
        <v>-1059.8011242813725</v>
      </c>
      <c r="D103" s="21">
        <f>+D77+(C20*SIN(RADIANS(180-D20)))</f>
        <v>-1212.7974595479232</v>
      </c>
    </row>
    <row r="104" spans="1:4" x14ac:dyDescent="0.2">
      <c r="A104" s="28" t="s">
        <v>51</v>
      </c>
      <c r="B104" s="2">
        <v>6</v>
      </c>
      <c r="C104" s="32">
        <f>+C119</f>
        <v>-797</v>
      </c>
      <c r="D104" s="33">
        <v>0</v>
      </c>
    </row>
    <row r="105" spans="1:4" x14ac:dyDescent="0.2">
      <c r="A105" s="29"/>
      <c r="B105" s="10"/>
      <c r="C105" s="10">
        <f>+C79-(C11*COS(RADIANS(180-D11)))</f>
        <v>-910.69970018540721</v>
      </c>
      <c r="D105" s="21">
        <f>+D79+(C11*SIN(RADIANS(180-D11)))</f>
        <v>-552.42047226523835</v>
      </c>
    </row>
    <row r="106" spans="1:4" x14ac:dyDescent="0.2">
      <c r="A106" s="28" t="s">
        <v>96</v>
      </c>
      <c r="B106" s="2">
        <v>1</v>
      </c>
      <c r="C106" s="32">
        <f>+C83</f>
        <v>629.70354684059976</v>
      </c>
      <c r="D106" s="33">
        <f>+D83</f>
        <v>-3835.31507231972</v>
      </c>
    </row>
    <row r="107" spans="1:4" x14ac:dyDescent="0.2">
      <c r="A107" s="29"/>
      <c r="B107" s="10"/>
      <c r="C107" s="34">
        <f>+C95</f>
        <v>-1655.372554689694</v>
      </c>
      <c r="D107" s="35">
        <f>+D95</f>
        <v>-4425.2533828362648</v>
      </c>
    </row>
    <row r="108" spans="1:4" x14ac:dyDescent="0.2">
      <c r="A108" s="28" t="s">
        <v>97</v>
      </c>
      <c r="B108" s="2">
        <v>2</v>
      </c>
      <c r="C108" s="32">
        <f>+C85</f>
        <v>615.57662795985425</v>
      </c>
      <c r="D108" s="33">
        <f>+D85</f>
        <v>-2981.431924481014</v>
      </c>
    </row>
    <row r="109" spans="1:4" x14ac:dyDescent="0.2">
      <c r="A109" s="29"/>
      <c r="B109" s="10"/>
      <c r="C109" s="34">
        <f>+C97</f>
        <v>-1519.229888360182</v>
      </c>
      <c r="D109" s="35">
        <f>+D97</f>
        <v>-3572.0469749813474</v>
      </c>
    </row>
    <row r="110" spans="1:4" x14ac:dyDescent="0.2">
      <c r="A110" s="28" t="s">
        <v>98</v>
      </c>
      <c r="B110" s="2">
        <v>3</v>
      </c>
      <c r="C110" s="32">
        <f>+C87</f>
        <v>539.11574311802792</v>
      </c>
      <c r="D110" s="33">
        <f>+D87</f>
        <v>-2181.0759205120262</v>
      </c>
    </row>
    <row r="111" spans="1:4" x14ac:dyDescent="0.2">
      <c r="A111" s="29"/>
      <c r="B111" s="10"/>
      <c r="C111" s="34">
        <f>+C99</f>
        <v>-1378.3891159136156</v>
      </c>
      <c r="D111" s="35">
        <f>+D99</f>
        <v>-2753.0690285037549</v>
      </c>
    </row>
    <row r="112" spans="1:4" x14ac:dyDescent="0.2">
      <c r="A112" s="28" t="s">
        <v>99</v>
      </c>
      <c r="B112" s="2">
        <v>4</v>
      </c>
      <c r="C112" s="32">
        <f>+C89</f>
        <v>417.05083004648463</v>
      </c>
      <c r="D112" s="33">
        <f>+D89</f>
        <v>-1424.8642061113328</v>
      </c>
    </row>
    <row r="113" spans="1:4" x14ac:dyDescent="0.2">
      <c r="A113" s="29"/>
      <c r="B113" s="10"/>
      <c r="C113" s="34">
        <f>+C101</f>
        <v>-1228.3099326043389</v>
      </c>
      <c r="D113" s="35">
        <f>+D101</f>
        <v>-1978.4741416517818</v>
      </c>
    </row>
    <row r="114" spans="1:4" x14ac:dyDescent="0.2">
      <c r="A114" s="28" t="s">
        <v>100</v>
      </c>
      <c r="B114" s="2">
        <v>5</v>
      </c>
      <c r="C114" s="32">
        <f>+C91</f>
        <v>261.67940339968709</v>
      </c>
      <c r="D114" s="33">
        <f>+D91</f>
        <v>-750.53215157014665</v>
      </c>
    </row>
    <row r="115" spans="1:4" x14ac:dyDescent="0.2">
      <c r="A115" s="29"/>
      <c r="B115" s="10"/>
      <c r="C115" s="34">
        <f>+C103</f>
        <v>-1059.8011242813725</v>
      </c>
      <c r="D115" s="35">
        <f>+D103</f>
        <v>-1212.7974595479232</v>
      </c>
    </row>
    <row r="116" spans="1:4" x14ac:dyDescent="0.2">
      <c r="A116" s="28" t="s">
        <v>101</v>
      </c>
      <c r="B116" s="2">
        <v>6</v>
      </c>
      <c r="C116" s="32">
        <f>+C93</f>
        <v>233.75595984943516</v>
      </c>
      <c r="D116" s="33">
        <f>+D93</f>
        <v>-654.50985572019442</v>
      </c>
    </row>
    <row r="117" spans="1:4" x14ac:dyDescent="0.2">
      <c r="A117" s="29"/>
      <c r="B117" s="10"/>
      <c r="C117" s="34">
        <f>+C105</f>
        <v>-910.69970018540721</v>
      </c>
      <c r="D117" s="35">
        <f>+D105</f>
        <v>-552.42047226523835</v>
      </c>
    </row>
    <row r="118" spans="1:4" x14ac:dyDescent="0.2">
      <c r="A118" s="28" t="s">
        <v>76</v>
      </c>
      <c r="B118" s="2"/>
      <c r="C118" s="32">
        <v>0</v>
      </c>
      <c r="D118" s="33">
        <v>0</v>
      </c>
    </row>
    <row r="119" spans="1:4" x14ac:dyDescent="0.2">
      <c r="A119" s="12"/>
      <c r="B119" s="88"/>
      <c r="C119" s="34">
        <f>-'Batten Version'!G48</f>
        <v>-797</v>
      </c>
      <c r="D119" s="35">
        <f>+D118</f>
        <v>0</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Batten Version</vt:lpstr>
      <vt:lpstr>PlotCalc</vt:lpstr>
      <vt:lpstr>'Batten Version'!Print_Area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IMCA Sail Area Measurment Form</dc:title>
  <dc:creator>International Moth Class Association</dc:creator>
  <cp:lastModifiedBy>NMS-001</cp:lastModifiedBy>
  <cp:revision>1</cp:revision>
  <cp:lastPrinted>2017-07-23T16:12:29Z</cp:lastPrinted>
  <dcterms:created xsi:type="dcterms:W3CDTF">1999-11-15T21:23:18Z</dcterms:created>
  <dcterms:modified xsi:type="dcterms:W3CDTF">2017-10-07T07:04:42Z</dcterms:modified>
</cp:coreProperties>
</file>